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\\vf00105a.adb.intra.admin.ch\ezv_os$\os\0\3\2\2\2\9943\Fachgebiete\Rechtsfragen\VwVG\Unterlagen TuV-Plattform\"/>
    </mc:Choice>
  </mc:AlternateContent>
  <bookViews>
    <workbookView xWindow="2220" yWindow="75" windowWidth="13830" windowHeight="7800" tabRatio="644"/>
  </bookViews>
  <sheets>
    <sheet name="Frist" sheetId="19" r:id="rId1"/>
    <sheet name="Detail" sheetId="23" r:id="rId2"/>
  </sheets>
  <calcPr calcId="162913"/>
</workbook>
</file>

<file path=xl/calcChain.xml><?xml version="1.0" encoding="utf-8"?>
<calcChain xmlns="http://schemas.openxmlformats.org/spreadsheetml/2006/main">
  <c r="AC61" i="23" l="1"/>
  <c r="AH62" i="23" s="1"/>
  <c r="R64" i="23"/>
  <c r="S64" i="23"/>
  <c r="R65" i="23"/>
  <c r="S65" i="23"/>
  <c r="R66" i="23"/>
  <c r="S66" i="23"/>
  <c r="R67" i="23"/>
  <c r="S67" i="23"/>
  <c r="R68" i="23"/>
  <c r="S68" i="23"/>
  <c r="R69" i="23"/>
  <c r="S69" i="23"/>
  <c r="R70" i="23"/>
  <c r="S70" i="23"/>
  <c r="R71" i="23"/>
  <c r="S71" i="23"/>
  <c r="R72" i="23"/>
  <c r="S72" i="23"/>
  <c r="R73" i="23"/>
  <c r="S73" i="23"/>
  <c r="AC73" i="23"/>
  <c r="R74" i="23"/>
  <c r="S74" i="23"/>
  <c r="R75" i="23"/>
  <c r="S75" i="23"/>
  <c r="R76" i="23"/>
  <c r="S76" i="23"/>
  <c r="R77" i="23"/>
  <c r="S77" i="23"/>
  <c r="R78" i="23"/>
  <c r="S78" i="23"/>
  <c r="R79" i="23"/>
  <c r="S79" i="23"/>
  <c r="R80" i="23"/>
  <c r="S80" i="23"/>
  <c r="R81" i="23"/>
  <c r="S81" i="23"/>
  <c r="R82" i="23"/>
  <c r="S82" i="23"/>
  <c r="R83" i="23"/>
  <c r="S83" i="23"/>
  <c r="R84" i="23"/>
  <c r="S84" i="23"/>
  <c r="R85" i="23"/>
  <c r="S85" i="23"/>
  <c r="R86" i="23"/>
  <c r="S86" i="23"/>
  <c r="AC86" i="23"/>
  <c r="AC87" i="23" s="1"/>
  <c r="H17" i="19" s="1"/>
  <c r="R87" i="23"/>
  <c r="S87" i="23"/>
  <c r="I16" i="23"/>
  <c r="I6" i="23"/>
  <c r="AH65" i="23" l="1"/>
  <c r="H25" i="23" s="1"/>
  <c r="AH67" i="23"/>
  <c r="H26" i="23" s="1"/>
  <c r="AH69" i="23"/>
  <c r="H27" i="23" s="1"/>
  <c r="AH71" i="23"/>
  <c r="AH63" i="23"/>
  <c r="AH66" i="23"/>
  <c r="F26" i="23" s="1"/>
  <c r="AH68" i="23"/>
  <c r="F27" i="23" s="1"/>
  <c r="AH70" i="23"/>
  <c r="AH64" i="23"/>
  <c r="F25" i="23" s="1"/>
  <c r="AC62" i="23" l="1"/>
  <c r="AC63" i="23" s="1"/>
  <c r="AC64" i="23" s="1"/>
  <c r="AC65" i="23" s="1"/>
  <c r="AC66" i="23" s="1"/>
  <c r="AC67" i="23" s="1"/>
  <c r="AC68" i="23" s="1"/>
  <c r="AC69" i="23" s="1"/>
  <c r="AC74" i="23"/>
  <c r="I18" i="23" s="1"/>
  <c r="I17" i="23" s="1"/>
  <c r="I8" i="23" l="1"/>
  <c r="I7" i="23" s="1"/>
  <c r="AC75" i="23"/>
  <c r="AC76" i="23" s="1"/>
  <c r="AC77" i="23" s="1"/>
  <c r="AC78" i="23" s="1"/>
  <c r="AC79" i="23" s="1"/>
  <c r="I9" i="23"/>
  <c r="J9" i="23" s="1"/>
  <c r="I10" i="23"/>
  <c r="I11" i="23"/>
  <c r="J11" i="23" s="1"/>
  <c r="AC80" i="23" l="1"/>
  <c r="AC81" i="23" s="1"/>
  <c r="I21" i="23"/>
  <c r="J21" i="23" s="1"/>
  <c r="I20" i="23"/>
  <c r="I19" i="23"/>
  <c r="J19" i="23" s="1"/>
  <c r="I12" i="23"/>
  <c r="J12" i="23" s="1"/>
  <c r="I22" i="23" l="1"/>
  <c r="J22" i="23" s="1"/>
  <c r="H13" i="19"/>
  <c r="G14" i="19" s="1"/>
  <c r="I23" i="23"/>
  <c r="I13" i="23"/>
  <c r="H9" i="19"/>
  <c r="G10" i="19"/>
</calcChain>
</file>

<file path=xl/sharedStrings.xml><?xml version="1.0" encoding="utf-8"?>
<sst xmlns="http://schemas.openxmlformats.org/spreadsheetml/2006/main" count="108" uniqueCount="68">
  <si>
    <t>A</t>
  </si>
  <si>
    <t>Ausstellungsdatum Veranlagungsverfügung</t>
  </si>
  <si>
    <t>B</t>
  </si>
  <si>
    <t>Datum der Eröffnung der Verfügung</t>
  </si>
  <si>
    <t>C</t>
  </si>
  <si>
    <t>Datum des Verlassens des Zollgewahrsams</t>
  </si>
  <si>
    <t>Beschwerdefrist</t>
  </si>
  <si>
    <t>Tage</t>
  </si>
  <si>
    <t>Verfalldatum</t>
  </si>
  <si>
    <t>Berichtigung Art. 34 ZG</t>
  </si>
  <si>
    <t>Ende Frist</t>
  </si>
  <si>
    <t>wenn SA/SO oder Feiertag: nächster Arbeitstag</t>
  </si>
  <si>
    <t>Friststillstände/Feiertage</t>
  </si>
  <si>
    <t>Ostern</t>
  </si>
  <si>
    <t>Ostersonntag</t>
  </si>
  <si>
    <t>7 Tage vor</t>
  </si>
  <si>
    <t>7 Tage nach</t>
  </si>
  <si>
    <t>Sommer</t>
  </si>
  <si>
    <t>15.7.</t>
  </si>
  <si>
    <t>15.8.</t>
  </si>
  <si>
    <t>Jahr</t>
  </si>
  <si>
    <t>Weihnacht</t>
  </si>
  <si>
    <t>Auffahrt</t>
  </si>
  <si>
    <t>Pfingstmontag</t>
  </si>
  <si>
    <t>18.12.</t>
  </si>
  <si>
    <t>2.1.</t>
  </si>
  <si>
    <t>Frist 60 Tage</t>
  </si>
  <si>
    <t>Beginn Beschwerdefrist (Tag 1)</t>
  </si>
  <si>
    <t>Verfalldatum 3</t>
  </si>
  <si>
    <t>Verfalldatum 4</t>
  </si>
  <si>
    <t>Frist 30 Tage</t>
  </si>
  <si>
    <t>Beginn Beschwerdefrist</t>
  </si>
  <si>
    <t>Berichtigung nach Art. 34 ZG</t>
  </si>
  <si>
    <t>Ausstellung VV</t>
  </si>
  <si>
    <t>Ostern, von</t>
  </si>
  <si>
    <t>Ostern, bis</t>
  </si>
  <si>
    <t>Sommer, von</t>
  </si>
  <si>
    <t>Sommer, bis</t>
  </si>
  <si>
    <t>Weihnacht, von</t>
  </si>
  <si>
    <t>Weihnacht, bis</t>
  </si>
  <si>
    <t>Weihnacht bis</t>
  </si>
  <si>
    <t>Verfalldatum 1, Tag 1 + 59 Tage</t>
  </si>
  <si>
    <t>Verfalldatum 2a</t>
  </si>
  <si>
    <t>Fristverfall SA 1 Woche vor Ostern</t>
  </si>
  <si>
    <t>Verfalldatum 2b</t>
  </si>
  <si>
    <t>Fristverfall SA/SO vor Friststillstand</t>
  </si>
  <si>
    <t>Verfalldatum 2c</t>
  </si>
  <si>
    <t>Friststillstand tangiert</t>
  </si>
  <si>
    <t>Samstag oder Sonntag</t>
  </si>
  <si>
    <t>Verfalldatum 5</t>
  </si>
  <si>
    <t>Auffahrt oder Pfingstmontag</t>
  </si>
  <si>
    <t>60 Tage</t>
  </si>
  <si>
    <t>30 Tage</t>
  </si>
  <si>
    <t>Verfalldatum 1, Tag 1 + 29 Tage</t>
  </si>
  <si>
    <t>Verlassen Zollgewahrsam</t>
  </si>
  <si>
    <t>Ausstellungsdatum VV bzw. Eröffnungsdatum</t>
  </si>
  <si>
    <t>Ende Beschwerdefrist SA/SO vor Friststillstand</t>
  </si>
  <si>
    <t>Ende Beschwerdefrist</t>
  </si>
  <si>
    <t>Friststillstand/Feiertag/Samstag/Sonntag:</t>
  </si>
  <si>
    <t>Zollkreisdirektion Schaffhausen, Sektion Tarif und Veranlagung (2012)</t>
  </si>
  <si>
    <t>Friststillstand bei Fristbeginn</t>
  </si>
  <si>
    <t>Friststillstand (am Ende oder während der Frist)</t>
  </si>
  <si>
    <t>Frist-
stillstand</t>
  </si>
  <si>
    <t>-</t>
  </si>
  <si>
    <t>Ende wegen SA/SO verschoben auf</t>
  </si>
  <si>
    <t>Ende wegen Auffahrt/Pfingstmontag verschoben auf</t>
  </si>
  <si>
    <t>Termine</t>
  </si>
  <si>
    <t>Verlassen Zollgew. + 30 Tage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</si>
</sst>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/m/yyyy"/>
    <numFmt numFmtId="165" formatCode="dd/mm/yyyy;@"/>
  </numFmts>
  <fonts count="30">
    <font>
      <sz val="11"/>
      <name val="Arial"/>
    </font>
    <font>
      <sz val="8"/>
      <name val="Arial"/>
      <family val="2"/>
    </font>
    <font>
      <sz val="11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20"/>
      <name val="Arial"/>
      <family val="2"/>
    </font>
    <font>
      <sz val="14"/>
      <name val="Arial"/>
      <family val="2"/>
    </font>
    <font>
      <b/>
      <sz val="16"/>
      <name val="Arial"/>
      <family val="2"/>
    </font>
    <font>
      <sz val="11"/>
      <color indexed="8"/>
      <name val="Arial"/>
      <family val="2"/>
    </font>
    <font>
      <b/>
      <sz val="18"/>
      <color indexed="12"/>
      <name val="Arial"/>
      <family val="2"/>
    </font>
    <font>
      <sz val="7"/>
      <name val="Arial"/>
      <family val="2"/>
    </font>
    <font>
      <b/>
      <sz val="10"/>
      <color indexed="12"/>
      <name val="Arial"/>
      <family val="2"/>
    </font>
    <font>
      <b/>
      <sz val="10"/>
      <color indexed="48"/>
      <name val="Arial"/>
      <family val="2"/>
    </font>
    <font>
      <b/>
      <sz val="10"/>
      <color indexed="8"/>
      <name val="Arial"/>
      <family val="2"/>
    </font>
    <font>
      <b/>
      <sz val="9"/>
      <name val="Arial"/>
      <family val="2"/>
    </font>
    <font>
      <sz val="11"/>
      <color indexed="8"/>
      <name val="Arial"/>
      <family val="2"/>
    </font>
    <font>
      <sz val="11"/>
      <name val="Arial"/>
      <family val="2"/>
    </font>
    <font>
      <b/>
      <sz val="14"/>
      <color theme="3" tint="-0.249977111117893"/>
      <name val="Arial"/>
      <family val="2"/>
    </font>
    <font>
      <b/>
      <sz val="12"/>
      <name val="Arial"/>
      <family val="2"/>
    </font>
    <font>
      <b/>
      <sz val="10"/>
      <color indexed="8"/>
      <name val="Arial"/>
      <family val="2"/>
    </font>
    <font>
      <b/>
      <sz val="24"/>
      <color indexed="9"/>
      <name val="Arial"/>
      <family val="2"/>
    </font>
    <font>
      <b/>
      <sz val="18"/>
      <name val="Arial"/>
      <family val="2"/>
    </font>
    <font>
      <sz val="7"/>
      <color theme="2" tint="-0.249977111117893"/>
      <name val="Arial"/>
      <family val="2"/>
    </font>
    <font>
      <b/>
      <sz val="12"/>
      <color theme="8" tint="-0.499984740745262"/>
      <name val="Arial"/>
      <family val="2"/>
    </font>
    <font>
      <b/>
      <sz val="11"/>
      <color theme="8" tint="-0.499984740745262"/>
      <name val="Arial"/>
      <family val="2"/>
    </font>
    <font>
      <u/>
      <sz val="11"/>
      <color theme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59999389629810485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8" tint="-0.499984740745262"/>
      </left>
      <right/>
      <top style="thin">
        <color theme="8" tint="-0.499984740745262"/>
      </top>
      <bottom/>
      <diagonal/>
    </border>
    <border>
      <left/>
      <right/>
      <top style="thin">
        <color theme="8" tint="-0.499984740745262"/>
      </top>
      <bottom/>
      <diagonal/>
    </border>
    <border>
      <left/>
      <right style="thin">
        <color theme="8" tint="-0.499984740745262"/>
      </right>
      <top style="thin">
        <color theme="8" tint="-0.499984740745262"/>
      </top>
      <bottom/>
      <diagonal/>
    </border>
    <border>
      <left style="thin">
        <color theme="8" tint="-0.499984740745262"/>
      </left>
      <right/>
      <top/>
      <bottom/>
      <diagonal/>
    </border>
    <border>
      <left/>
      <right style="thin">
        <color theme="8" tint="-0.499984740745262"/>
      </right>
      <top/>
      <bottom/>
      <diagonal/>
    </border>
    <border>
      <left style="thin">
        <color theme="8" tint="-0.499984740745262"/>
      </left>
      <right/>
      <top/>
      <bottom style="thin">
        <color theme="8" tint="-0.499984740745262"/>
      </bottom>
      <diagonal/>
    </border>
    <border>
      <left/>
      <right/>
      <top/>
      <bottom style="thin">
        <color theme="8" tint="-0.499984740745262"/>
      </bottom>
      <diagonal/>
    </border>
    <border>
      <left/>
      <right style="thin">
        <color theme="8" tint="-0.499984740745262"/>
      </right>
      <top/>
      <bottom style="thin">
        <color theme="8" tint="-0.499984740745262"/>
      </bottom>
      <diagonal/>
    </border>
    <border>
      <left style="thin">
        <color theme="8" tint="-0.499984740745262"/>
      </left>
      <right style="thin">
        <color theme="8" tint="-0.499984740745262"/>
      </right>
      <top style="thin">
        <color theme="8" tint="-0.499984740745262"/>
      </top>
      <bottom style="thin">
        <color theme="8" tint="-0.499984740745262"/>
      </bottom>
      <diagonal/>
    </border>
    <border>
      <left style="thin">
        <color theme="8" tint="-0.499984740745262"/>
      </left>
      <right style="thin">
        <color theme="8" tint="-0.499984740745262"/>
      </right>
      <top style="thin">
        <color theme="8" tint="-0.499984740745262"/>
      </top>
      <bottom/>
      <diagonal/>
    </border>
    <border>
      <left style="thin">
        <color theme="8" tint="-0.499984740745262"/>
      </left>
      <right style="thin">
        <color theme="8" tint="-0.499984740745262"/>
      </right>
      <top/>
      <bottom/>
      <diagonal/>
    </border>
    <border>
      <left style="thin">
        <color theme="8" tint="-0.499984740745262"/>
      </left>
      <right style="thin">
        <color theme="8" tint="-0.499984740745262"/>
      </right>
      <top/>
      <bottom style="thin">
        <color theme="8" tint="-0.499984740745262"/>
      </bottom>
      <diagonal/>
    </border>
    <border>
      <left style="thin">
        <color theme="8" tint="-0.499984740745262"/>
      </left>
      <right style="medium">
        <color theme="8" tint="-0.499984740745262"/>
      </right>
      <top style="thin">
        <color theme="8" tint="-0.499984740745262"/>
      </top>
      <bottom/>
      <diagonal/>
    </border>
    <border>
      <left style="thin">
        <color theme="8" tint="-0.499984740745262"/>
      </left>
      <right/>
      <top style="thin">
        <color theme="8" tint="-0.499984740745262"/>
      </top>
      <bottom style="thin">
        <color theme="8" tint="-0.499984740745262"/>
      </bottom>
      <diagonal/>
    </border>
    <border>
      <left/>
      <right/>
      <top style="thin">
        <color theme="8" tint="-0.499984740745262"/>
      </top>
      <bottom style="thin">
        <color theme="8" tint="-0.499984740745262"/>
      </bottom>
      <diagonal/>
    </border>
    <border>
      <left/>
      <right style="thin">
        <color theme="8" tint="-0.499984740745262"/>
      </right>
      <top style="thin">
        <color theme="8" tint="-0.499984740745262"/>
      </top>
      <bottom style="thin">
        <color theme="8" tint="-0.499984740745262"/>
      </bottom>
      <diagonal/>
    </border>
    <border>
      <left style="medium">
        <color theme="8" tint="-0.499984740745262"/>
      </left>
      <right/>
      <top style="thin">
        <color theme="8" tint="-0.499984740745262"/>
      </top>
      <bottom/>
      <diagonal/>
    </border>
    <border>
      <left style="thin">
        <color theme="8" tint="-0.499984740745262"/>
      </left>
      <right style="medium">
        <color theme="8" tint="-0.499984740745262"/>
      </right>
      <top/>
      <bottom/>
      <diagonal/>
    </border>
    <border>
      <left style="medium">
        <color theme="8" tint="-0.499984740745262"/>
      </left>
      <right/>
      <top/>
      <bottom/>
      <diagonal/>
    </border>
  </borders>
  <cellStyleXfs count="2">
    <xf numFmtId="0" fontId="0" fillId="0" borderId="0"/>
    <xf numFmtId="0" fontId="29" fillId="0" borderId="0" applyNumberFormat="0" applyFill="0" applyBorder="0" applyAlignment="0" applyProtection="0"/>
  </cellStyleXfs>
  <cellXfs count="163">
    <xf numFmtId="0" fontId="0" fillId="0" borderId="0" xfId="0"/>
    <xf numFmtId="0" fontId="0" fillId="0" borderId="0" xfId="0" applyProtection="1">
      <protection hidden="1"/>
    </xf>
    <xf numFmtId="0" fontId="0" fillId="0" borderId="0" xfId="0" applyFill="1" applyBorder="1" applyProtection="1">
      <protection hidden="1"/>
    </xf>
    <xf numFmtId="0" fontId="5" fillId="0" borderId="0" xfId="0" applyFont="1" applyProtection="1">
      <protection hidden="1"/>
    </xf>
    <xf numFmtId="14" fontId="0" fillId="0" borderId="0" xfId="0" applyNumberFormat="1"/>
    <xf numFmtId="0" fontId="5" fillId="0" borderId="0" xfId="0" applyFont="1" applyFill="1" applyProtection="1">
      <protection hidden="1"/>
    </xf>
    <xf numFmtId="0" fontId="5" fillId="0" borderId="0" xfId="0" applyFont="1" applyFill="1" applyBorder="1" applyProtection="1">
      <protection hidden="1"/>
    </xf>
    <xf numFmtId="0" fontId="8" fillId="0" borderId="0" xfId="0" applyFont="1" applyFill="1" applyBorder="1" applyAlignment="1" applyProtection="1">
      <protection hidden="1"/>
    </xf>
    <xf numFmtId="164" fontId="16" fillId="0" borderId="0" xfId="0" applyNumberFormat="1" applyFont="1" applyFill="1" applyBorder="1" applyAlignment="1" applyProtection="1">
      <protection hidden="1"/>
    </xf>
    <xf numFmtId="0" fontId="17" fillId="0" borderId="0" xfId="0" applyFont="1" applyAlignment="1" applyProtection="1">
      <protection hidden="1"/>
    </xf>
    <xf numFmtId="165" fontId="0" fillId="0" borderId="0" xfId="0" applyNumberFormat="1"/>
    <xf numFmtId="0" fontId="4" fillId="0" borderId="0" xfId="0" applyFont="1"/>
    <xf numFmtId="0" fontId="0" fillId="0" borderId="0" xfId="0" applyBorder="1"/>
    <xf numFmtId="14" fontId="19" fillId="0" borderId="0" xfId="0" applyNumberFormat="1" applyFont="1" applyFill="1" applyBorder="1" applyProtection="1">
      <protection hidden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0" applyFont="1" applyProtection="1">
      <protection hidden="1"/>
    </xf>
    <xf numFmtId="0" fontId="5" fillId="0" borderId="0" xfId="0" applyFont="1" applyFill="1" applyAlignment="1" applyProtection="1">
      <alignment vertical="center"/>
      <protection hidden="1"/>
    </xf>
    <xf numFmtId="0" fontId="0" fillId="0" borderId="0" xfId="0" applyAlignment="1">
      <alignment vertical="center"/>
    </xf>
    <xf numFmtId="0" fontId="5" fillId="0" borderId="0" xfId="0" applyFont="1" applyFill="1" applyBorder="1" applyAlignment="1" applyProtection="1">
      <alignment vertical="center"/>
      <protection hidden="1"/>
    </xf>
    <xf numFmtId="0" fontId="5" fillId="0" borderId="0" xfId="0" applyFont="1" applyFill="1" applyBorder="1" applyAlignment="1" applyProtection="1">
      <alignment horizontal="center" vertical="center"/>
      <protection hidden="1"/>
    </xf>
    <xf numFmtId="164" fontId="15" fillId="0" borderId="0" xfId="0" applyNumberFormat="1" applyFont="1" applyFill="1" applyBorder="1" applyAlignment="1" applyProtection="1">
      <alignment horizontal="center" vertical="center"/>
      <protection hidden="1"/>
    </xf>
    <xf numFmtId="0" fontId="8" fillId="0" borderId="0" xfId="0" applyFont="1" applyFill="1" applyBorder="1" applyAlignment="1" applyProtection="1">
      <alignment vertical="center"/>
      <protection hidden="1"/>
    </xf>
    <xf numFmtId="0" fontId="18" fillId="0" borderId="9" xfId="0" applyFont="1" applyBorder="1" applyAlignment="1">
      <alignment horizontal="center" vertical="center"/>
    </xf>
    <xf numFmtId="0" fontId="0" fillId="0" borderId="10" xfId="0" applyBorder="1" applyAlignment="1">
      <alignment vertical="center"/>
    </xf>
    <xf numFmtId="14" fontId="0" fillId="0" borderId="10" xfId="0" applyNumberFormat="1" applyBorder="1" applyAlignment="1">
      <alignment vertical="center"/>
    </xf>
    <xf numFmtId="0" fontId="0" fillId="0" borderId="11" xfId="0" applyBorder="1" applyAlignment="1">
      <alignment vertical="center"/>
    </xf>
    <xf numFmtId="14" fontId="0" fillId="0" borderId="11" xfId="0" applyNumberFormat="1" applyBorder="1" applyAlignment="1">
      <alignment vertical="center"/>
    </xf>
    <xf numFmtId="0" fontId="0" fillId="0" borderId="12" xfId="0" applyBorder="1" applyAlignment="1">
      <alignment vertical="center"/>
    </xf>
    <xf numFmtId="14" fontId="0" fillId="0" borderId="12" xfId="0" applyNumberFormat="1" applyBorder="1" applyAlignment="1">
      <alignment vertical="center"/>
    </xf>
    <xf numFmtId="0" fontId="18" fillId="0" borderId="12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22" fillId="0" borderId="0" xfId="0" applyFont="1"/>
    <xf numFmtId="14" fontId="0" fillId="0" borderId="11" xfId="0" applyNumberFormat="1" applyBorder="1" applyAlignment="1">
      <alignment horizontal="right" vertical="center"/>
    </xf>
    <xf numFmtId="14" fontId="0" fillId="0" borderId="12" xfId="0" applyNumberFormat="1" applyBorder="1" applyAlignment="1">
      <alignment horizontal="right" vertical="center"/>
    </xf>
    <xf numFmtId="0" fontId="4" fillId="0" borderId="13" xfId="0" applyFont="1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14" fontId="0" fillId="0" borderId="0" xfId="0" applyNumberFormat="1" applyBorder="1"/>
    <xf numFmtId="0" fontId="0" fillId="0" borderId="17" xfId="0" applyBorder="1"/>
    <xf numFmtId="165" fontId="0" fillId="0" borderId="0" xfId="0" applyNumberFormat="1" applyBorder="1"/>
    <xf numFmtId="14" fontId="0" fillId="0" borderId="17" xfId="0" applyNumberFormat="1" applyBorder="1"/>
    <xf numFmtId="0" fontId="0" fillId="0" borderId="18" xfId="0" applyBorder="1"/>
    <xf numFmtId="14" fontId="0" fillId="0" borderId="19" xfId="0" applyNumberFormat="1" applyBorder="1"/>
    <xf numFmtId="0" fontId="0" fillId="0" borderId="20" xfId="0" applyBorder="1"/>
    <xf numFmtId="14" fontId="0" fillId="0" borderId="14" xfId="0" applyNumberFormat="1" applyBorder="1"/>
    <xf numFmtId="0" fontId="6" fillId="0" borderId="13" xfId="0" applyFont="1" applyFill="1" applyBorder="1"/>
    <xf numFmtId="0" fontId="5" fillId="0" borderId="14" xfId="0" applyFont="1" applyBorder="1" applyProtection="1">
      <protection hidden="1"/>
    </xf>
    <xf numFmtId="14" fontId="20" fillId="0" borderId="19" xfId="0" applyNumberFormat="1" applyFont="1" applyFill="1" applyBorder="1" applyProtection="1">
      <protection hidden="1"/>
    </xf>
    <xf numFmtId="0" fontId="0" fillId="0" borderId="0" xfId="0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0" fillId="0" borderId="0" xfId="0" applyFill="1" applyBorder="1"/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left"/>
    </xf>
    <xf numFmtId="0" fontId="0" fillId="0" borderId="0" xfId="0" applyFill="1" applyAlignment="1">
      <alignment vertical="center"/>
    </xf>
    <xf numFmtId="0" fontId="0" fillId="0" borderId="0" xfId="0" applyFill="1" applyAlignment="1" applyProtection="1">
      <alignment vertical="center"/>
      <protection hidden="1"/>
    </xf>
    <xf numFmtId="0" fontId="0" fillId="4" borderId="0" xfId="0" applyFill="1" applyBorder="1" applyProtection="1">
      <protection hidden="1"/>
    </xf>
    <xf numFmtId="0" fontId="10" fillId="4" borderId="0" xfId="0" applyFont="1" applyFill="1" applyBorder="1" applyProtection="1">
      <protection hidden="1"/>
    </xf>
    <xf numFmtId="0" fontId="4" fillId="4" borderId="0" xfId="0" applyFont="1" applyFill="1" applyBorder="1" applyProtection="1">
      <protection hidden="1"/>
    </xf>
    <xf numFmtId="0" fontId="5" fillId="4" borderId="0" xfId="0" applyFont="1" applyFill="1" applyBorder="1" applyProtection="1">
      <protection hidden="1"/>
    </xf>
    <xf numFmtId="0" fontId="2" fillId="4" borderId="0" xfId="0" applyFont="1" applyFill="1" applyBorder="1" applyProtection="1">
      <protection hidden="1"/>
    </xf>
    <xf numFmtId="0" fontId="12" fillId="4" borderId="0" xfId="0" applyFont="1" applyFill="1" applyBorder="1" applyProtection="1">
      <protection hidden="1"/>
    </xf>
    <xf numFmtId="0" fontId="13" fillId="4" borderId="0" xfId="0" applyFont="1" applyFill="1" applyBorder="1" applyProtection="1">
      <protection hidden="1"/>
    </xf>
    <xf numFmtId="0" fontId="9" fillId="4" borderId="0" xfId="0" applyFont="1" applyFill="1" applyBorder="1" applyProtection="1">
      <protection hidden="1"/>
    </xf>
    <xf numFmtId="14" fontId="9" fillId="4" borderId="0" xfId="0" applyNumberFormat="1" applyFont="1" applyFill="1" applyBorder="1" applyProtection="1">
      <protection hidden="1"/>
    </xf>
    <xf numFmtId="0" fontId="2" fillId="4" borderId="0" xfId="0" applyFont="1" applyFill="1" applyBorder="1" applyAlignment="1">
      <alignment horizontal="center"/>
    </xf>
    <xf numFmtId="0" fontId="2" fillId="4" borderId="0" xfId="0" applyFont="1" applyFill="1" applyBorder="1" applyAlignment="1">
      <alignment horizontal="left"/>
    </xf>
    <xf numFmtId="0" fontId="0" fillId="4" borderId="0" xfId="0" applyFill="1" applyBorder="1"/>
    <xf numFmtId="0" fontId="0" fillId="4" borderId="0" xfId="0" applyFill="1" applyBorder="1" applyAlignment="1">
      <alignment vertical="center"/>
    </xf>
    <xf numFmtId="0" fontId="2" fillId="4" borderId="0" xfId="0" applyFont="1" applyFill="1" applyBorder="1" applyAlignment="1">
      <alignment horizontal="center" vertical="center"/>
    </xf>
    <xf numFmtId="0" fontId="2" fillId="4" borderId="0" xfId="0" applyFont="1" applyFill="1" applyBorder="1" applyAlignment="1">
      <alignment horizontal="left" vertical="center"/>
    </xf>
    <xf numFmtId="0" fontId="21" fillId="4" borderId="0" xfId="0" applyFont="1" applyFill="1" applyBorder="1" applyAlignment="1">
      <alignment vertical="center"/>
    </xf>
    <xf numFmtId="0" fontId="0" fillId="0" borderId="0" xfId="0" applyBorder="1" applyAlignment="1">
      <alignment vertical="center"/>
    </xf>
    <xf numFmtId="0" fontId="14" fillId="0" borderId="0" xfId="0" applyFont="1" applyFill="1" applyBorder="1" applyAlignment="1" applyProtection="1">
      <protection hidden="1"/>
    </xf>
    <xf numFmtId="0" fontId="0" fillId="4" borderId="21" xfId="0" applyFill="1" applyBorder="1" applyProtection="1">
      <protection hidden="1"/>
    </xf>
    <xf numFmtId="0" fontId="0" fillId="4" borderId="22" xfId="0" applyFill="1" applyBorder="1" applyProtection="1">
      <protection hidden="1"/>
    </xf>
    <xf numFmtId="0" fontId="0" fillId="4" borderId="23" xfId="0" applyFill="1" applyBorder="1" applyProtection="1">
      <protection hidden="1"/>
    </xf>
    <xf numFmtId="0" fontId="0" fillId="4" borderId="24" xfId="0" applyFill="1" applyBorder="1" applyProtection="1">
      <protection hidden="1"/>
    </xf>
    <xf numFmtId="0" fontId="0" fillId="4" borderId="25" xfId="0" applyFill="1" applyBorder="1" applyProtection="1">
      <protection hidden="1"/>
    </xf>
    <xf numFmtId="0" fontId="5" fillId="4" borderId="24" xfId="0" applyFont="1" applyFill="1" applyBorder="1" applyProtection="1">
      <protection hidden="1"/>
    </xf>
    <xf numFmtId="0" fontId="5" fillId="4" borderId="25" xfId="0" applyFont="1" applyFill="1" applyBorder="1" applyProtection="1">
      <protection hidden="1"/>
    </xf>
    <xf numFmtId="0" fontId="0" fillId="4" borderId="26" xfId="0" applyFill="1" applyBorder="1" applyProtection="1">
      <protection hidden="1"/>
    </xf>
    <xf numFmtId="0" fontId="0" fillId="4" borderId="27" xfId="0" applyFill="1" applyBorder="1" applyProtection="1">
      <protection hidden="1"/>
    </xf>
    <xf numFmtId="0" fontId="0" fillId="4" borderId="28" xfId="0" applyFill="1" applyBorder="1" applyProtection="1">
      <protection hidden="1"/>
    </xf>
    <xf numFmtId="0" fontId="5" fillId="4" borderId="21" xfId="0" applyFont="1" applyFill="1" applyBorder="1" applyProtection="1">
      <protection hidden="1"/>
    </xf>
    <xf numFmtId="0" fontId="0" fillId="4" borderId="22" xfId="0" applyFill="1" applyBorder="1"/>
    <xf numFmtId="0" fontId="2" fillId="4" borderId="22" xfId="0" applyFont="1" applyFill="1" applyBorder="1" applyAlignment="1">
      <alignment horizontal="center"/>
    </xf>
    <xf numFmtId="0" fontId="2" fillId="4" borderId="22" xfId="0" applyFont="1" applyFill="1" applyBorder="1" applyAlignment="1">
      <alignment horizontal="left"/>
    </xf>
    <xf numFmtId="0" fontId="0" fillId="4" borderId="23" xfId="0" applyFill="1" applyBorder="1"/>
    <xf numFmtId="0" fontId="0" fillId="4" borderId="25" xfId="0" applyFill="1" applyBorder="1"/>
    <xf numFmtId="0" fontId="5" fillId="4" borderId="24" xfId="0" applyFont="1" applyFill="1" applyBorder="1" applyAlignment="1" applyProtection="1">
      <alignment vertical="center"/>
      <protection hidden="1"/>
    </xf>
    <xf numFmtId="0" fontId="0" fillId="4" borderId="25" xfId="0" applyFill="1" applyBorder="1" applyAlignment="1">
      <alignment vertical="center"/>
    </xf>
    <xf numFmtId="0" fontId="0" fillId="4" borderId="24" xfId="0" applyFill="1" applyBorder="1" applyAlignment="1" applyProtection="1">
      <alignment vertical="center"/>
      <protection hidden="1"/>
    </xf>
    <xf numFmtId="0" fontId="5" fillId="4" borderId="24" xfId="0" applyFont="1" applyFill="1" applyBorder="1" applyAlignment="1" applyProtection="1">
      <alignment horizontal="center" vertical="center"/>
      <protection hidden="1"/>
    </xf>
    <xf numFmtId="164" fontId="15" fillId="4" borderId="24" xfId="0" applyNumberFormat="1" applyFont="1" applyFill="1" applyBorder="1" applyAlignment="1" applyProtection="1">
      <alignment horizontal="center" vertical="center"/>
      <protection hidden="1"/>
    </xf>
    <xf numFmtId="0" fontId="8" fillId="4" borderId="24" xfId="0" applyFont="1" applyFill="1" applyBorder="1" applyAlignment="1" applyProtection="1">
      <alignment vertical="center"/>
      <protection hidden="1"/>
    </xf>
    <xf numFmtId="0" fontId="8" fillId="4" borderId="24" xfId="0" applyFont="1" applyFill="1" applyBorder="1" applyAlignment="1" applyProtection="1">
      <protection hidden="1"/>
    </xf>
    <xf numFmtId="164" fontId="16" fillId="4" borderId="24" xfId="0" applyNumberFormat="1" applyFont="1" applyFill="1" applyBorder="1" applyAlignment="1" applyProtection="1">
      <protection hidden="1"/>
    </xf>
    <xf numFmtId="0" fontId="5" fillId="4" borderId="26" xfId="0" applyFont="1" applyFill="1" applyBorder="1" applyProtection="1">
      <protection hidden="1"/>
    </xf>
    <xf numFmtId="0" fontId="0" fillId="4" borderId="27" xfId="0" applyFill="1" applyBorder="1"/>
    <xf numFmtId="0" fontId="2" fillId="4" borderId="27" xfId="0" applyFont="1" applyFill="1" applyBorder="1" applyAlignment="1">
      <alignment horizontal="center"/>
    </xf>
    <xf numFmtId="0" fontId="2" fillId="4" borderId="27" xfId="0" applyFont="1" applyFill="1" applyBorder="1" applyAlignment="1">
      <alignment horizontal="left"/>
    </xf>
    <xf numFmtId="0" fontId="0" fillId="4" borderId="28" xfId="0" applyFill="1" applyBorder="1"/>
    <xf numFmtId="0" fontId="4" fillId="2" borderId="30" xfId="0" applyFont="1" applyFill="1" applyBorder="1" applyAlignment="1" applyProtection="1">
      <alignment horizontal="center" vertical="center"/>
      <protection hidden="1"/>
    </xf>
    <xf numFmtId="0" fontId="4" fillId="2" borderId="31" xfId="0" applyFont="1" applyFill="1" applyBorder="1" applyAlignment="1" applyProtection="1">
      <alignment horizontal="center" vertical="center"/>
      <protection hidden="1"/>
    </xf>
    <xf numFmtId="0" fontId="4" fillId="2" borderId="32" xfId="0" applyFont="1" applyFill="1" applyBorder="1" applyAlignment="1" applyProtection="1">
      <alignment horizontal="center" vertical="center"/>
      <protection hidden="1"/>
    </xf>
    <xf numFmtId="0" fontId="7" fillId="2" borderId="30" xfId="0" applyFont="1" applyFill="1" applyBorder="1" applyAlignment="1" applyProtection="1">
      <alignment horizontal="center" vertical="center"/>
      <protection hidden="1"/>
    </xf>
    <xf numFmtId="0" fontId="7" fillId="2" borderId="30" xfId="0" applyFont="1" applyFill="1" applyBorder="1" applyAlignment="1" applyProtection="1">
      <alignment horizontal="center"/>
      <protection hidden="1"/>
    </xf>
    <xf numFmtId="0" fontId="3" fillId="2" borderId="36" xfId="0" applyNumberFormat="1" applyFont="1" applyFill="1" applyBorder="1" applyAlignment="1" applyProtection="1">
      <alignment horizontal="center" vertical="center"/>
      <protection hidden="1"/>
    </xf>
    <xf numFmtId="0" fontId="7" fillId="0" borderId="34" xfId="0" applyFont="1" applyFill="1" applyBorder="1" applyAlignment="1">
      <alignment vertical="center"/>
    </xf>
    <xf numFmtId="0" fontId="7" fillId="0" borderId="35" xfId="0" applyFont="1" applyFill="1" applyBorder="1" applyAlignment="1">
      <alignment vertical="center"/>
    </xf>
    <xf numFmtId="14" fontId="7" fillId="0" borderId="35" xfId="0" applyNumberFormat="1" applyFont="1" applyFill="1" applyBorder="1" applyAlignment="1" applyProtection="1">
      <alignment horizontal="center" vertical="center"/>
      <protection hidden="1"/>
    </xf>
    <xf numFmtId="0" fontId="7" fillId="0" borderId="36" xfId="0" applyFont="1" applyFill="1" applyBorder="1" applyAlignment="1">
      <alignment horizontal="left" vertical="center"/>
    </xf>
    <xf numFmtId="0" fontId="7" fillId="0" borderId="35" xfId="0" applyFont="1" applyFill="1" applyBorder="1" applyAlignment="1">
      <alignment horizontal="center" vertical="center"/>
    </xf>
    <xf numFmtId="14" fontId="7" fillId="0" borderId="35" xfId="0" applyNumberFormat="1" applyFont="1" applyFill="1" applyBorder="1" applyAlignment="1">
      <alignment horizontal="center" vertical="center"/>
    </xf>
    <xf numFmtId="0" fontId="7" fillId="0" borderId="36" xfId="0" applyFont="1" applyFill="1" applyBorder="1" applyAlignment="1" applyProtection="1">
      <alignment horizontal="left" vertical="center"/>
      <protection hidden="1"/>
    </xf>
    <xf numFmtId="14" fontId="7" fillId="0" borderId="36" xfId="0" applyNumberFormat="1" applyFont="1" applyFill="1" applyBorder="1" applyAlignment="1" applyProtection="1">
      <alignment horizontal="center" vertical="center"/>
      <protection hidden="1"/>
    </xf>
    <xf numFmtId="0" fontId="7" fillId="0" borderId="35" xfId="0" applyFont="1" applyFill="1" applyBorder="1" applyAlignment="1" applyProtection="1">
      <alignment vertical="center"/>
      <protection hidden="1"/>
    </xf>
    <xf numFmtId="0" fontId="2" fillId="0" borderId="18" xfId="0" applyFont="1" applyBorder="1"/>
    <xf numFmtId="0" fontId="2" fillId="0" borderId="0" xfId="0" applyFont="1" applyBorder="1" applyAlignment="1" applyProtection="1">
      <protection hidden="1"/>
    </xf>
    <xf numFmtId="0" fontId="0" fillId="0" borderId="0" xfId="0" applyBorder="1" applyAlignment="1"/>
    <xf numFmtId="0" fontId="11" fillId="2" borderId="30" xfId="0" applyFont="1" applyFill="1" applyBorder="1" applyAlignment="1" applyProtection="1">
      <alignment horizontal="center" vertical="center"/>
      <protection hidden="1"/>
    </xf>
    <xf numFmtId="0" fontId="11" fillId="2" borderId="31" xfId="0" applyFont="1" applyFill="1" applyBorder="1" applyAlignment="1" applyProtection="1">
      <alignment horizontal="center" vertical="center"/>
      <protection hidden="1"/>
    </xf>
    <xf numFmtId="0" fontId="11" fillId="2" borderId="32" xfId="0" applyFont="1" applyFill="1" applyBorder="1" applyAlignment="1" applyProtection="1">
      <alignment horizontal="center" vertical="center"/>
      <protection hidden="1"/>
    </xf>
    <xf numFmtId="0" fontId="6" fillId="2" borderId="33" xfId="0" applyFont="1" applyFill="1" applyBorder="1" applyAlignment="1" applyProtection="1">
      <alignment horizontal="left" vertical="center"/>
      <protection hidden="1"/>
    </xf>
    <xf numFmtId="0" fontId="6" fillId="2" borderId="38" xfId="0" applyFont="1" applyFill="1" applyBorder="1" applyAlignment="1" applyProtection="1">
      <alignment horizontal="left" vertical="center"/>
      <protection hidden="1"/>
    </xf>
    <xf numFmtId="0" fontId="24" fillId="3" borderId="22" xfId="0" applyFont="1" applyFill="1" applyBorder="1" applyAlignment="1" applyProtection="1">
      <alignment horizontal="center" vertical="center"/>
      <protection hidden="1"/>
    </xf>
    <xf numFmtId="0" fontId="24" fillId="3" borderId="0" xfId="0" applyFont="1" applyFill="1" applyBorder="1" applyAlignment="1" applyProtection="1">
      <alignment horizontal="center" vertical="center"/>
      <protection hidden="1"/>
    </xf>
    <xf numFmtId="0" fontId="3" fillId="2" borderId="34" xfId="0" applyFont="1" applyFill="1" applyBorder="1" applyAlignment="1" applyProtection="1">
      <alignment horizontal="left" vertical="center"/>
      <protection hidden="1"/>
    </xf>
    <xf numFmtId="0" fontId="3" fillId="2" borderId="35" xfId="0" applyFont="1" applyFill="1" applyBorder="1" applyAlignment="1" applyProtection="1">
      <alignment horizontal="left" vertical="center"/>
      <protection hidden="1"/>
    </xf>
    <xf numFmtId="0" fontId="23" fillId="2" borderId="37" xfId="0" applyFont="1" applyFill="1" applyBorder="1" applyAlignment="1" applyProtection="1">
      <alignment horizontal="center" vertical="center"/>
      <protection hidden="1"/>
    </xf>
    <xf numFmtId="0" fontId="23" fillId="2" borderId="39" xfId="0" applyFont="1" applyFill="1" applyBorder="1" applyAlignment="1" applyProtection="1">
      <alignment horizontal="center" vertical="center"/>
      <protection hidden="1"/>
    </xf>
    <xf numFmtId="14" fontId="25" fillId="2" borderId="31" xfId="0" applyNumberFormat="1" applyFont="1" applyFill="1" applyBorder="1" applyAlignment="1" applyProtection="1">
      <alignment horizontal="center" vertical="center"/>
      <protection hidden="1"/>
    </xf>
    <xf numFmtId="14" fontId="25" fillId="2" borderId="32" xfId="0" applyNumberFormat="1" applyFont="1" applyFill="1" applyBorder="1" applyAlignment="1" applyProtection="1">
      <alignment horizontal="center" vertical="center"/>
      <protection hidden="1"/>
    </xf>
    <xf numFmtId="0" fontId="3" fillId="2" borderId="36" xfId="0" applyFont="1" applyFill="1" applyBorder="1" applyAlignment="1" applyProtection="1">
      <alignment horizontal="left" vertical="center"/>
      <protection hidden="1"/>
    </xf>
    <xf numFmtId="0" fontId="0" fillId="0" borderId="0" xfId="0" applyBorder="1" applyAlignment="1">
      <alignment horizontal="left"/>
    </xf>
    <xf numFmtId="0" fontId="26" fillId="4" borderId="27" xfId="0" applyFont="1" applyFill="1" applyBorder="1" applyAlignment="1" applyProtection="1">
      <alignment horizontal="right" vertical="center"/>
      <protection hidden="1"/>
    </xf>
    <xf numFmtId="14" fontId="25" fillId="2" borderId="30" xfId="0" applyNumberFormat="1" applyFont="1" applyFill="1" applyBorder="1" applyAlignment="1" applyProtection="1">
      <alignment horizontal="center" vertical="center"/>
      <protection locked="0" hidden="1"/>
    </xf>
    <xf numFmtId="14" fontId="25" fillId="2" borderId="31" xfId="0" applyNumberFormat="1" applyFont="1" applyFill="1" applyBorder="1" applyAlignment="1" applyProtection="1">
      <alignment horizontal="center" vertical="center"/>
      <protection locked="0" hidden="1"/>
    </xf>
    <xf numFmtId="14" fontId="25" fillId="2" borderId="32" xfId="0" applyNumberFormat="1" applyFont="1" applyFill="1" applyBorder="1" applyAlignment="1" applyProtection="1">
      <alignment horizontal="center" vertical="center"/>
      <protection locked="0" hidden="1"/>
    </xf>
    <xf numFmtId="0" fontId="7" fillId="2" borderId="24" xfId="0" applyFont="1" applyFill="1" applyBorder="1" applyAlignment="1" applyProtection="1">
      <alignment horizontal="left" vertical="center" wrapText="1"/>
      <protection hidden="1"/>
    </xf>
    <xf numFmtId="0" fontId="7" fillId="2" borderId="0" xfId="0" applyFont="1" applyFill="1" applyBorder="1" applyAlignment="1" applyProtection="1">
      <alignment horizontal="left" vertical="center" wrapText="1"/>
      <protection hidden="1"/>
    </xf>
    <xf numFmtId="0" fontId="7" fillId="2" borderId="26" xfId="0" applyFont="1" applyFill="1" applyBorder="1" applyAlignment="1" applyProtection="1">
      <alignment horizontal="left" vertical="center" wrapText="1"/>
      <protection hidden="1"/>
    </xf>
    <xf numFmtId="0" fontId="7" fillId="2" borderId="27" xfId="0" applyFont="1" applyFill="1" applyBorder="1" applyAlignment="1" applyProtection="1">
      <alignment horizontal="left" vertical="center" wrapText="1"/>
      <protection hidden="1"/>
    </xf>
    <xf numFmtId="0" fontId="7" fillId="2" borderId="21" xfId="0" applyFont="1" applyFill="1" applyBorder="1" applyAlignment="1" applyProtection="1">
      <alignment horizontal="left" vertical="center" wrapText="1"/>
      <protection hidden="1"/>
    </xf>
    <xf numFmtId="0" fontId="7" fillId="2" borderId="22" xfId="0" applyFont="1" applyFill="1" applyBorder="1" applyAlignment="1" applyProtection="1">
      <alignment horizontal="left" vertical="center" wrapText="1"/>
      <protection hidden="1"/>
    </xf>
    <xf numFmtId="0" fontId="6" fillId="2" borderId="37" xfId="0" applyFont="1" applyFill="1" applyBorder="1" applyAlignment="1" applyProtection="1">
      <alignment horizontal="center" vertical="center"/>
      <protection hidden="1"/>
    </xf>
    <xf numFmtId="0" fontId="6" fillId="2" borderId="39" xfId="0" applyFont="1" applyFill="1" applyBorder="1" applyAlignment="1" applyProtection="1">
      <alignment horizontal="center" vertical="center"/>
      <protection hidden="1"/>
    </xf>
    <xf numFmtId="0" fontId="27" fillId="5" borderId="34" xfId="0" applyFont="1" applyFill="1" applyBorder="1" applyAlignment="1">
      <alignment horizontal="center" vertical="center"/>
    </xf>
    <xf numFmtId="0" fontId="27" fillId="5" borderId="35" xfId="0" applyFont="1" applyFill="1" applyBorder="1" applyAlignment="1">
      <alignment horizontal="center" vertical="center"/>
    </xf>
    <xf numFmtId="0" fontId="27" fillId="5" borderId="36" xfId="0" applyFont="1" applyFill="1" applyBorder="1" applyAlignment="1">
      <alignment horizontal="center" vertical="center"/>
    </xf>
    <xf numFmtId="0" fontId="28" fillId="5" borderId="29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left"/>
      <protection hidden="1"/>
    </xf>
    <xf numFmtId="0" fontId="29" fillId="0" borderId="0" xfId="1" applyBorder="1"/>
  </cellXfs>
  <cellStyles count="2">
    <cellStyle name="Link" xfId="1" builtinId="8"/>
    <cellStyle name="Standard" xfId="0" builtinId="0"/>
  </cellStyles>
  <dxfs count="1">
    <dxf>
      <font>
        <b/>
        <i val="0"/>
        <condense val="0"/>
        <extend val="0"/>
        <color indexed="10"/>
      </font>
    </dxf>
  </dxfs>
  <tableStyles count="0" defaultTableStyle="TableStyleMedium9" defaultPivotStyle="PivotStyleLight16"/>
  <colors>
    <mruColors>
      <color rgb="FF1737C1"/>
      <color rgb="FF75A93C"/>
      <color rgb="FFFFFFFF"/>
      <color rgb="FFCCFFCC"/>
      <color rgb="FFCCFFFF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7620</xdr:colOff>
      <xdr:row>1</xdr:row>
      <xdr:rowOff>49530</xdr:rowOff>
    </xdr:from>
    <xdr:to>
      <xdr:col>8</xdr:col>
      <xdr:colOff>0</xdr:colOff>
      <xdr:row>2</xdr:row>
      <xdr:rowOff>209550</xdr:rowOff>
    </xdr:to>
    <xdr:sp macro="" textlink="">
      <xdr:nvSpPr>
        <xdr:cNvPr id="2049" name="AutoShape 1"/>
        <xdr:cNvSpPr>
          <a:spLocks noChangeArrowheads="1"/>
        </xdr:cNvSpPr>
      </xdr:nvSpPr>
      <xdr:spPr bwMode="auto">
        <a:xfrm>
          <a:off x="622415" y="369916"/>
          <a:ext cx="4382540" cy="359179"/>
        </a:xfrm>
        <a:prstGeom prst="roundRect">
          <a:avLst>
            <a:gd name="adj" fmla="val 16667"/>
          </a:avLst>
        </a:prstGeom>
        <a:solidFill>
          <a:schemeClr val="accent3">
            <a:lumMod val="40000"/>
            <a:lumOff val="60000"/>
          </a:schemeClr>
        </a:solidFill>
        <a:ln w="12700">
          <a:solidFill>
            <a:schemeClr val="accent5">
              <a:lumMod val="50000"/>
            </a:schemeClr>
          </a:solidFill>
          <a:round/>
          <a:headEnd/>
          <a:tailEnd/>
        </a:ln>
      </xdr:spPr>
      <xdr:txBody>
        <a:bodyPr vertOverflow="clip" wrap="square" lIns="54864" tIns="41148" rIns="54864" bIns="0" anchor="t" upright="1"/>
        <a:lstStyle/>
        <a:p>
          <a:pPr algn="ctr" rtl="0">
            <a:defRPr sz="1000"/>
          </a:pPr>
          <a:r>
            <a:rPr lang="de-DE" sz="1600" b="1" i="0" u="none" strike="noStrike" baseline="0">
              <a:solidFill>
                <a:schemeClr val="tx1">
                  <a:lumMod val="65000"/>
                  <a:lumOff val="35000"/>
                </a:schemeClr>
              </a:solidFill>
              <a:latin typeface="Arial"/>
              <a:cs typeface="Arial"/>
            </a:rPr>
            <a:t>Fristberechnung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</xdr:row>
      <xdr:rowOff>47625</xdr:rowOff>
    </xdr:from>
    <xdr:to>
      <xdr:col>9</xdr:col>
      <xdr:colOff>923924</xdr:colOff>
      <xdr:row>3</xdr:row>
      <xdr:rowOff>0</xdr:rowOff>
    </xdr:to>
    <xdr:sp macro="" textlink="">
      <xdr:nvSpPr>
        <xdr:cNvPr id="3" name="Abgerundetes Rechteck 2"/>
        <xdr:cNvSpPr/>
      </xdr:nvSpPr>
      <xdr:spPr>
        <a:xfrm>
          <a:off x="647700" y="238125"/>
          <a:ext cx="4781549" cy="304800"/>
        </a:xfrm>
        <a:prstGeom prst="roundRect">
          <a:avLst/>
        </a:prstGeom>
        <a:solidFill>
          <a:schemeClr val="accent3">
            <a:lumMod val="40000"/>
            <a:lumOff val="60000"/>
          </a:schemeClr>
        </a:solidFill>
        <a:ln w="12700">
          <a:solidFill>
            <a:schemeClr val="accent5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de-CH" sz="1600" b="1" i="0" baseline="0">
              <a:solidFill>
                <a:schemeClr val="accent5">
                  <a:lumMod val="50000"/>
                </a:schemeClr>
              </a:solidFill>
              <a:latin typeface="Arial" pitchFamily="34" charset="0"/>
              <a:cs typeface="Arial" pitchFamily="34" charset="0"/>
            </a:rPr>
            <a:t>Detailberechnung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4"/>
  <sheetViews>
    <sheetView showGridLines="0" showRowColHeaders="0" tabSelected="1" zoomScaleNormal="100" workbookViewId="0">
      <selection activeCell="H4" sqref="H4:H6"/>
    </sheetView>
  </sheetViews>
  <sheetFormatPr baseColWidth="10" defaultRowHeight="14.25"/>
  <cols>
    <col min="1" max="1" width="7.75" style="1" customWidth="1"/>
    <col min="2" max="2" width="0.5" style="1" customWidth="1"/>
    <col min="3" max="3" width="4.25" style="1" customWidth="1"/>
    <col min="4" max="4" width="0.5" style="1" customWidth="1"/>
    <col min="5" max="5" width="21" style="1" customWidth="1"/>
    <col min="6" max="6" width="6.625" style="1" customWidth="1"/>
    <col min="7" max="7" width="6.125" style="1" customWidth="1"/>
    <col min="8" max="8" width="19" style="1" customWidth="1"/>
    <col min="9" max="9" width="0.5" style="1" customWidth="1"/>
    <col min="10" max="10" width="11" style="1" customWidth="1"/>
    <col min="17" max="17" width="14.875" customWidth="1"/>
    <col min="20" max="20" width="3.625" customWidth="1"/>
  </cols>
  <sheetData>
    <row r="1" spans="1:20" ht="25.5" customHeight="1"/>
    <row r="2" spans="1:20" ht="15.75" customHeight="1">
      <c r="B2" s="76"/>
      <c r="C2" s="77"/>
      <c r="D2" s="77"/>
      <c r="E2" s="77"/>
      <c r="F2" s="77"/>
      <c r="G2" s="77"/>
      <c r="H2" s="77"/>
      <c r="I2" s="78"/>
    </row>
    <row r="3" spans="1:20" ht="19.5" customHeight="1">
      <c r="B3" s="79"/>
      <c r="C3" s="58"/>
      <c r="D3" s="58"/>
      <c r="E3" s="58"/>
      <c r="F3" s="58"/>
      <c r="G3" s="58"/>
      <c r="H3" s="58"/>
      <c r="I3" s="80"/>
    </row>
    <row r="4" spans="1:20" ht="15">
      <c r="B4" s="79"/>
      <c r="C4" s="105" t="s">
        <v>0</v>
      </c>
      <c r="D4" s="60"/>
      <c r="E4" s="146" t="s">
        <v>1</v>
      </c>
      <c r="F4" s="147"/>
      <c r="G4" s="147"/>
      <c r="H4" s="139">
        <v>44197</v>
      </c>
      <c r="I4" s="80"/>
      <c r="K4" s="161"/>
      <c r="L4" s="161"/>
      <c r="M4" s="161"/>
      <c r="N4" s="161"/>
      <c r="O4" s="161"/>
      <c r="P4" s="161"/>
      <c r="Q4" s="161"/>
      <c r="R4" s="121"/>
      <c r="S4" s="121"/>
      <c r="T4" s="121"/>
    </row>
    <row r="5" spans="1:20" ht="15">
      <c r="B5" s="79"/>
      <c r="C5" s="106" t="s">
        <v>2</v>
      </c>
      <c r="D5" s="60"/>
      <c r="E5" s="142" t="s">
        <v>3</v>
      </c>
      <c r="F5" s="143"/>
      <c r="G5" s="143"/>
      <c r="H5" s="140"/>
      <c r="I5" s="80"/>
      <c r="K5" s="162"/>
      <c r="L5" s="12"/>
      <c r="M5" s="12"/>
      <c r="N5" s="12"/>
      <c r="O5" s="12"/>
      <c r="P5" s="12"/>
      <c r="Q5" s="12"/>
      <c r="R5" s="12"/>
      <c r="S5" s="12"/>
      <c r="T5" s="12"/>
    </row>
    <row r="6" spans="1:20" ht="15">
      <c r="B6" s="79"/>
      <c r="C6" s="107" t="s">
        <v>4</v>
      </c>
      <c r="D6" s="60"/>
      <c r="E6" s="144" t="s">
        <v>5</v>
      </c>
      <c r="F6" s="145"/>
      <c r="G6" s="145"/>
      <c r="H6" s="141"/>
      <c r="I6" s="80"/>
      <c r="K6" s="12"/>
      <c r="L6" s="12"/>
      <c r="M6" s="12"/>
      <c r="N6" s="12"/>
      <c r="O6" s="12"/>
      <c r="P6" s="12"/>
      <c r="Q6" s="12"/>
      <c r="R6" s="12"/>
      <c r="S6" s="12"/>
      <c r="T6" s="12"/>
    </row>
    <row r="7" spans="1:20" ht="3" customHeight="1">
      <c r="B7" s="79"/>
      <c r="C7" s="59"/>
      <c r="D7" s="59"/>
      <c r="E7" s="59"/>
      <c r="F7" s="59"/>
      <c r="G7" s="59"/>
      <c r="H7" s="66"/>
      <c r="I7" s="80"/>
      <c r="K7" s="12"/>
      <c r="L7" s="12"/>
      <c r="M7" s="12"/>
      <c r="N7" s="12"/>
      <c r="O7" s="12"/>
      <c r="P7" s="12"/>
      <c r="Q7" s="12"/>
      <c r="R7" s="12"/>
      <c r="S7" s="12"/>
      <c r="T7" s="12"/>
    </row>
    <row r="8" spans="1:20" ht="15">
      <c r="B8" s="79"/>
      <c r="C8" s="123" t="s">
        <v>0</v>
      </c>
      <c r="D8" s="60"/>
      <c r="E8" s="126" t="s">
        <v>6</v>
      </c>
      <c r="F8" s="128">
        <v>60</v>
      </c>
      <c r="G8" s="148" t="s">
        <v>7</v>
      </c>
      <c r="H8" s="108" t="s">
        <v>8</v>
      </c>
      <c r="I8" s="80"/>
      <c r="K8" s="137"/>
      <c r="L8" s="137"/>
      <c r="M8" s="137"/>
      <c r="N8" s="137"/>
      <c r="O8" s="137"/>
      <c r="P8" s="137"/>
      <c r="Q8" s="137"/>
      <c r="R8" s="122"/>
      <c r="S8" s="122"/>
      <c r="T8" s="122"/>
    </row>
    <row r="9" spans="1:20" ht="15">
      <c r="B9" s="79"/>
      <c r="C9" s="124"/>
      <c r="D9" s="60"/>
      <c r="E9" s="127"/>
      <c r="F9" s="129"/>
      <c r="G9" s="149"/>
      <c r="H9" s="134">
        <f>IF(H4="","",Detail!AC69)</f>
        <v>44258</v>
      </c>
      <c r="I9" s="80"/>
      <c r="K9" s="12"/>
      <c r="L9" s="12"/>
      <c r="M9" s="12"/>
      <c r="N9" s="12"/>
      <c r="O9" s="12"/>
      <c r="P9" s="12"/>
      <c r="Q9" s="12"/>
      <c r="R9" s="12"/>
      <c r="S9" s="12"/>
      <c r="T9" s="12"/>
    </row>
    <row r="10" spans="1:20" ht="15">
      <c r="B10" s="79"/>
      <c r="C10" s="125"/>
      <c r="D10" s="60"/>
      <c r="E10" s="130" t="s">
        <v>58</v>
      </c>
      <c r="F10" s="131"/>
      <c r="G10" s="110" t="str">
        <f>IF($H$4="","",IF(Detail!AC69&gt;Detail!AC63,"JA",IF(Detail!AC62&gt;Detail!AC61+1,"JA","nein")))</f>
        <v>JA</v>
      </c>
      <c r="H10" s="135"/>
      <c r="I10" s="80"/>
      <c r="K10" s="137"/>
      <c r="L10" s="137"/>
      <c r="M10" s="137"/>
      <c r="N10" s="137"/>
      <c r="O10" s="137"/>
      <c r="P10" s="137"/>
      <c r="Q10" s="137"/>
      <c r="R10" s="122"/>
      <c r="S10" s="122"/>
      <c r="T10" s="122"/>
    </row>
    <row r="11" spans="1:20" ht="3" customHeight="1">
      <c r="A11" s="3"/>
      <c r="B11" s="81"/>
      <c r="C11" s="61"/>
      <c r="D11" s="61"/>
      <c r="E11" s="61"/>
      <c r="F11" s="61"/>
      <c r="G11" s="61"/>
      <c r="H11" s="61"/>
      <c r="I11" s="82"/>
      <c r="J11" s="3"/>
      <c r="K11" s="12"/>
      <c r="L11" s="12"/>
      <c r="M11" s="12"/>
      <c r="N11" s="12"/>
      <c r="O11" s="12"/>
      <c r="P11" s="12"/>
      <c r="Q11" s="12"/>
      <c r="R11" s="12"/>
      <c r="S11" s="12"/>
      <c r="T11" s="12"/>
    </row>
    <row r="12" spans="1:20">
      <c r="B12" s="79"/>
      <c r="C12" s="123" t="s">
        <v>2</v>
      </c>
      <c r="D12" s="62"/>
      <c r="E12" s="126" t="s">
        <v>6</v>
      </c>
      <c r="F12" s="128">
        <v>30</v>
      </c>
      <c r="G12" s="132" t="s">
        <v>7</v>
      </c>
      <c r="H12" s="109" t="s">
        <v>8</v>
      </c>
      <c r="I12" s="80"/>
      <c r="K12" s="12"/>
      <c r="L12" s="12"/>
      <c r="M12" s="12"/>
      <c r="N12" s="12"/>
      <c r="O12" s="12"/>
      <c r="P12" s="12"/>
      <c r="Q12" s="12"/>
      <c r="R12" s="12"/>
      <c r="S12" s="12"/>
      <c r="T12" s="12"/>
    </row>
    <row r="13" spans="1:20">
      <c r="B13" s="79"/>
      <c r="C13" s="124"/>
      <c r="D13" s="63"/>
      <c r="E13" s="127"/>
      <c r="F13" s="129"/>
      <c r="G13" s="133"/>
      <c r="H13" s="134">
        <f>IF(H4="","",Detail!AC81)</f>
        <v>44228</v>
      </c>
      <c r="I13" s="80"/>
      <c r="K13" s="137"/>
      <c r="L13" s="137"/>
      <c r="M13" s="137"/>
      <c r="N13" s="137"/>
      <c r="O13" s="137"/>
      <c r="P13" s="137"/>
      <c r="Q13" s="137"/>
      <c r="R13" s="122"/>
      <c r="S13" s="122"/>
      <c r="T13" s="122"/>
    </row>
    <row r="14" spans="1:20">
      <c r="B14" s="79"/>
      <c r="C14" s="125"/>
      <c r="D14" s="62"/>
      <c r="E14" s="130" t="s">
        <v>58</v>
      </c>
      <c r="F14" s="131"/>
      <c r="G14" s="110" t="str">
        <f>IF($H$13="","",IF(Detail!AC81&gt;Detail!AC75,"JA",IF(Detail!AC74&gt;Detail!AC73+1,"JA","nein")))</f>
        <v>JA</v>
      </c>
      <c r="H14" s="135"/>
      <c r="I14" s="80"/>
    </row>
    <row r="15" spans="1:20" ht="3" customHeight="1">
      <c r="B15" s="79"/>
      <c r="C15" s="63"/>
      <c r="D15" s="63"/>
      <c r="E15" s="63"/>
      <c r="F15" s="64"/>
      <c r="G15" s="64"/>
      <c r="H15" s="65"/>
      <c r="I15" s="80"/>
    </row>
    <row r="16" spans="1:20">
      <c r="B16" s="79"/>
      <c r="C16" s="123" t="s">
        <v>4</v>
      </c>
      <c r="D16" s="63"/>
      <c r="E16" s="126" t="s">
        <v>9</v>
      </c>
      <c r="F16" s="128">
        <v>30</v>
      </c>
      <c r="G16" s="132" t="s">
        <v>7</v>
      </c>
      <c r="H16" s="108" t="s">
        <v>10</v>
      </c>
      <c r="I16" s="80"/>
    </row>
    <row r="17" spans="2:9">
      <c r="B17" s="79"/>
      <c r="C17" s="124"/>
      <c r="D17" s="63"/>
      <c r="E17" s="127"/>
      <c r="F17" s="129"/>
      <c r="G17" s="133"/>
      <c r="H17" s="134">
        <f>IF(H4="","",Detail!AC87)</f>
        <v>44227</v>
      </c>
      <c r="I17" s="80"/>
    </row>
    <row r="18" spans="2:9">
      <c r="B18" s="79"/>
      <c r="C18" s="125"/>
      <c r="D18" s="62"/>
      <c r="E18" s="130" t="s">
        <v>11</v>
      </c>
      <c r="F18" s="131"/>
      <c r="G18" s="136"/>
      <c r="H18" s="135"/>
      <c r="I18" s="80"/>
    </row>
    <row r="19" spans="2:9" ht="8.25" customHeight="1">
      <c r="B19" s="83"/>
      <c r="C19" s="84"/>
      <c r="D19" s="84"/>
      <c r="E19" s="138" t="s">
        <v>59</v>
      </c>
      <c r="F19" s="138"/>
      <c r="G19" s="138"/>
      <c r="H19" s="138"/>
      <c r="I19" s="85"/>
    </row>
    <row r="20" spans="2:9">
      <c r="B20" s="75"/>
      <c r="C20" s="75"/>
      <c r="D20" s="75"/>
      <c r="E20" s="75"/>
      <c r="F20" s="75"/>
      <c r="G20" s="75"/>
      <c r="H20" s="75"/>
    </row>
    <row r="24" spans="2:9">
      <c r="E24" s="16"/>
    </row>
  </sheetData>
  <sheetProtection algorithmName="SHA-512" hashValue="aqAs8XNp58zYsYWFq9tBgWi3p6etjxdcW3CcWOqWq/70BZ5/dl/0xomWA7V8XXywEDkhtUVML42sTqPNPgo3wQ==" saltValue="HEl9QhNMadB3GVHY3r0fCw==" spinCount="100000" sheet="1" objects="1" scenarios="1" selectLockedCells="1"/>
  <mergeCells count="27">
    <mergeCell ref="K4:Q4"/>
    <mergeCell ref="K8:Q8"/>
    <mergeCell ref="K10:Q10"/>
    <mergeCell ref="K13:Q13"/>
    <mergeCell ref="E19:H19"/>
    <mergeCell ref="H4:H6"/>
    <mergeCell ref="E5:G5"/>
    <mergeCell ref="E6:G6"/>
    <mergeCell ref="H13:H14"/>
    <mergeCell ref="E14:F14"/>
    <mergeCell ref="E4:G4"/>
    <mergeCell ref="H9:H10"/>
    <mergeCell ref="G8:G9"/>
    <mergeCell ref="G12:G13"/>
    <mergeCell ref="C16:C18"/>
    <mergeCell ref="E16:E17"/>
    <mergeCell ref="F16:F17"/>
    <mergeCell ref="G16:G17"/>
    <mergeCell ref="H17:H18"/>
    <mergeCell ref="E18:G18"/>
    <mergeCell ref="C8:C10"/>
    <mergeCell ref="E8:E9"/>
    <mergeCell ref="C12:C14"/>
    <mergeCell ref="F8:F9"/>
    <mergeCell ref="E10:F10"/>
    <mergeCell ref="E12:E13"/>
    <mergeCell ref="F12:F13"/>
  </mergeCells>
  <phoneticPr fontId="1" type="noConversion"/>
  <conditionalFormatting sqref="G10 G14">
    <cfRule type="cellIs" dxfId="0" priority="1" stopIfTrue="1" operator="equal">
      <formula>"JA"</formula>
    </cfRule>
  </conditionalFormatting>
  <dataValidations count="1">
    <dataValidation type="date" allowBlank="1" showInputMessage="1" showErrorMessage="1" error="Datum ungültig!" sqref="H4:H6">
      <formula1>40909</formula1>
      <formula2>49674</formula2>
    </dataValidation>
  </dataValidations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H89"/>
  <sheetViews>
    <sheetView showGridLines="0" topLeftCell="A4" zoomScaleNormal="100" workbookViewId="0">
      <selection activeCell="D1" sqref="D1"/>
    </sheetView>
  </sheetViews>
  <sheetFormatPr baseColWidth="10" defaultRowHeight="14.25"/>
  <cols>
    <col min="1" max="1" width="6.25" customWidth="1"/>
    <col min="2" max="2" width="1.625" customWidth="1"/>
    <col min="3" max="3" width="0.625" customWidth="1"/>
    <col min="4" max="5" width="8.875" customWidth="1"/>
    <col min="6" max="6" width="9.625" customWidth="1"/>
    <col min="7" max="7" width="2" customWidth="1"/>
    <col min="8" max="8" width="9.625" customWidth="1"/>
    <col min="9" max="9" width="11.625" style="14" customWidth="1"/>
    <col min="10" max="10" width="12.125" style="15" customWidth="1"/>
    <col min="11" max="11" width="0.625" customWidth="1"/>
    <col min="28" max="28" width="28.625" customWidth="1"/>
    <col min="30" max="30" width="30" customWidth="1"/>
    <col min="33" max="33" width="16" customWidth="1"/>
  </cols>
  <sheetData>
    <row r="1" spans="2:12">
      <c r="B1" s="5"/>
      <c r="C1" s="5"/>
      <c r="D1" s="50"/>
      <c r="E1" s="50"/>
      <c r="F1" s="50"/>
      <c r="G1" s="50"/>
      <c r="H1" s="50"/>
      <c r="I1" s="51"/>
      <c r="J1" s="52"/>
      <c r="K1" s="50"/>
      <c r="L1" s="50"/>
    </row>
    <row r="2" spans="2:12" ht="13.5" customHeight="1">
      <c r="B2" s="5"/>
      <c r="C2" s="86"/>
      <c r="D2" s="87"/>
      <c r="E2" s="87"/>
      <c r="F2" s="87"/>
      <c r="G2" s="87"/>
      <c r="H2" s="87"/>
      <c r="I2" s="88"/>
      <c r="J2" s="89"/>
      <c r="K2" s="90"/>
      <c r="L2" s="50"/>
    </row>
    <row r="3" spans="2:12" ht="14.25" customHeight="1">
      <c r="B3" s="2"/>
      <c r="C3" s="79"/>
      <c r="D3" s="69"/>
      <c r="E3" s="73"/>
      <c r="F3" s="73"/>
      <c r="G3" s="73"/>
      <c r="H3" s="73"/>
      <c r="I3" s="73"/>
      <c r="J3" s="73"/>
      <c r="K3" s="91"/>
      <c r="L3" s="50"/>
    </row>
    <row r="4" spans="2:12" ht="4.5" customHeight="1">
      <c r="B4" s="5"/>
      <c r="C4" s="81"/>
      <c r="D4" s="69"/>
      <c r="E4" s="69"/>
      <c r="F4" s="69"/>
      <c r="G4" s="69"/>
      <c r="H4" s="69"/>
      <c r="I4" s="67"/>
      <c r="J4" s="68"/>
      <c r="K4" s="91"/>
      <c r="L4" s="50"/>
    </row>
    <row r="5" spans="2:12" s="18" customFormat="1" ht="21.75" customHeight="1">
      <c r="B5" s="17"/>
      <c r="C5" s="92"/>
      <c r="D5" s="150" t="s">
        <v>26</v>
      </c>
      <c r="E5" s="151"/>
      <c r="F5" s="151"/>
      <c r="G5" s="151"/>
      <c r="H5" s="151"/>
      <c r="I5" s="151"/>
      <c r="J5" s="152"/>
      <c r="K5" s="93"/>
      <c r="L5" s="56"/>
    </row>
    <row r="6" spans="2:12" s="18" customFormat="1" ht="15.75" customHeight="1">
      <c r="B6" s="17"/>
      <c r="C6" s="92"/>
      <c r="D6" s="111" t="s">
        <v>55</v>
      </c>
      <c r="E6" s="112"/>
      <c r="F6" s="112"/>
      <c r="G6" s="112"/>
      <c r="H6" s="112"/>
      <c r="I6" s="113">
        <f>IF(Frist!H4="","",Frist!H4)</f>
        <v>44197</v>
      </c>
      <c r="J6" s="114"/>
      <c r="K6" s="93"/>
      <c r="L6" s="56"/>
    </row>
    <row r="7" spans="2:12" s="18" customFormat="1" ht="15.75" customHeight="1">
      <c r="B7" s="17"/>
      <c r="C7" s="92"/>
      <c r="D7" s="111" t="s">
        <v>60</v>
      </c>
      <c r="E7" s="112"/>
      <c r="F7" s="112"/>
      <c r="G7" s="112"/>
      <c r="H7" s="112"/>
      <c r="I7" s="115" t="str">
        <f>IF(I8&gt;I6+1,"JA","nein")</f>
        <v>JA</v>
      </c>
      <c r="J7" s="114"/>
      <c r="K7" s="93"/>
      <c r="L7" s="56"/>
    </row>
    <row r="8" spans="2:12" s="18" customFormat="1" ht="15.75" customHeight="1">
      <c r="B8" s="17"/>
      <c r="C8" s="92"/>
      <c r="D8" s="111" t="s">
        <v>27</v>
      </c>
      <c r="E8" s="112"/>
      <c r="F8" s="112"/>
      <c r="G8" s="112"/>
      <c r="H8" s="112"/>
      <c r="I8" s="113">
        <f>IF(I6="","",Detail!AC62)</f>
        <v>44199</v>
      </c>
      <c r="J8" s="114"/>
      <c r="K8" s="93"/>
      <c r="L8" s="56"/>
    </row>
    <row r="9" spans="2:12" s="18" customFormat="1" ht="15.75" customHeight="1">
      <c r="B9" s="17"/>
      <c r="C9" s="92"/>
      <c r="D9" s="111" t="s">
        <v>56</v>
      </c>
      <c r="E9" s="112"/>
      <c r="F9" s="112"/>
      <c r="G9" s="112"/>
      <c r="H9" s="112"/>
      <c r="I9" s="116" t="str">
        <f>IF(Detail!AC66&gt;Detail!AC63,Detail!AC63,"")</f>
        <v/>
      </c>
      <c r="J9" s="117" t="str">
        <f>IF(I9="","",IF(WEEKDAY(I9,2)=6,"Samstag",IF(WEEKDAY(I9,2)=7,"Sonntag","")))</f>
        <v/>
      </c>
      <c r="K9" s="93"/>
      <c r="L9" s="56"/>
    </row>
    <row r="10" spans="2:12" s="18" customFormat="1" ht="15.75" customHeight="1">
      <c r="B10" s="57"/>
      <c r="C10" s="94"/>
      <c r="D10" s="111" t="s">
        <v>61</v>
      </c>
      <c r="E10" s="112"/>
      <c r="F10" s="112"/>
      <c r="G10" s="112"/>
      <c r="H10" s="112"/>
      <c r="I10" s="115" t="str">
        <f>IF(Detail!AC67&gt;Detail!AC63,"JA","nein")</f>
        <v>nein</v>
      </c>
      <c r="J10" s="114"/>
      <c r="K10" s="93"/>
      <c r="L10" s="56"/>
    </row>
    <row r="11" spans="2:12" s="18" customFormat="1" ht="15.75" customHeight="1">
      <c r="B11" s="17"/>
      <c r="C11" s="92"/>
      <c r="D11" s="111" t="s">
        <v>57</v>
      </c>
      <c r="E11" s="112"/>
      <c r="F11" s="112"/>
      <c r="G11" s="112"/>
      <c r="H11" s="112"/>
      <c r="I11" s="116">
        <f>Detail!AC67</f>
        <v>44258</v>
      </c>
      <c r="J11" s="117" t="str">
        <f>IF(I11="","",IF(WEEKDAY(I11,2)=6,"Samstag",IF(WEEKDAY(I11,2)=7,"Sonntag",IF(I11=Detail!AH70,"Auffahrt",IF(I11=Detail!AH71,"Pfingstmontag","")))))</f>
        <v/>
      </c>
      <c r="K11" s="93"/>
      <c r="L11" s="56"/>
    </row>
    <row r="12" spans="2:12" s="18" customFormat="1" ht="15.75" customHeight="1">
      <c r="B12" s="17"/>
      <c r="C12" s="92"/>
      <c r="D12" s="111" t="s">
        <v>64</v>
      </c>
      <c r="E12" s="112"/>
      <c r="F12" s="112"/>
      <c r="G12" s="112"/>
      <c r="H12" s="112"/>
      <c r="I12" s="116" t="str">
        <f>IF(Detail!AC68&gt;Detail!AC67,Detail!AC68,"")</f>
        <v/>
      </c>
      <c r="J12" s="114" t="str">
        <f>IF(I12=Detail!AH71,"Pfingstmontag","")</f>
        <v/>
      </c>
      <c r="K12" s="93"/>
      <c r="L12" s="56"/>
    </row>
    <row r="13" spans="2:12" s="18" customFormat="1" ht="15.75" customHeight="1">
      <c r="B13" s="17"/>
      <c r="C13" s="92"/>
      <c r="D13" s="111" t="s">
        <v>65</v>
      </c>
      <c r="E13" s="112"/>
      <c r="F13" s="112"/>
      <c r="G13" s="112"/>
      <c r="H13" s="112"/>
      <c r="I13" s="116" t="str">
        <f>IF(Detail!AC69&gt;Detail!AC68,Detail!AC69,"")</f>
        <v/>
      </c>
      <c r="J13" s="114"/>
      <c r="K13" s="93"/>
      <c r="L13" s="56"/>
    </row>
    <row r="14" spans="2:12" s="18" customFormat="1" ht="3.75" customHeight="1">
      <c r="B14" s="19"/>
      <c r="C14" s="92"/>
      <c r="D14" s="70"/>
      <c r="E14" s="70"/>
      <c r="F14" s="70"/>
      <c r="G14" s="70"/>
      <c r="H14" s="70"/>
      <c r="I14" s="71"/>
      <c r="J14" s="72"/>
      <c r="K14" s="93"/>
      <c r="L14" s="56"/>
    </row>
    <row r="15" spans="2:12" s="18" customFormat="1" ht="21.75" customHeight="1">
      <c r="B15" s="19"/>
      <c r="C15" s="92"/>
      <c r="D15" s="150" t="s">
        <v>30</v>
      </c>
      <c r="E15" s="151"/>
      <c r="F15" s="151"/>
      <c r="G15" s="151"/>
      <c r="H15" s="151"/>
      <c r="I15" s="151"/>
      <c r="J15" s="152"/>
      <c r="K15" s="93"/>
      <c r="L15" s="56"/>
    </row>
    <row r="16" spans="2:12" s="18" customFormat="1" ht="15.75" customHeight="1">
      <c r="B16" s="19"/>
      <c r="C16" s="92"/>
      <c r="D16" s="111" t="s">
        <v>55</v>
      </c>
      <c r="E16" s="112"/>
      <c r="F16" s="112"/>
      <c r="G16" s="112"/>
      <c r="H16" s="112"/>
      <c r="I16" s="113">
        <f>IF(Frist!H4="","",Frist!H4)</f>
        <v>44197</v>
      </c>
      <c r="J16" s="114"/>
      <c r="K16" s="93"/>
      <c r="L16" s="56"/>
    </row>
    <row r="17" spans="2:17" s="18" customFormat="1" ht="15.75" customHeight="1">
      <c r="B17" s="19"/>
      <c r="C17" s="92"/>
      <c r="D17" s="111" t="s">
        <v>60</v>
      </c>
      <c r="E17" s="112"/>
      <c r="F17" s="112"/>
      <c r="G17" s="112"/>
      <c r="H17" s="112"/>
      <c r="I17" s="115" t="str">
        <f>IF(I18&gt;I16+1,"JA","nein")</f>
        <v>JA</v>
      </c>
      <c r="J17" s="114"/>
      <c r="K17" s="93"/>
      <c r="L17" s="56"/>
    </row>
    <row r="18" spans="2:17" s="18" customFormat="1" ht="15.75" customHeight="1">
      <c r="B18" s="19"/>
      <c r="C18" s="92"/>
      <c r="D18" s="111" t="s">
        <v>27</v>
      </c>
      <c r="E18" s="112"/>
      <c r="F18" s="112"/>
      <c r="G18" s="112"/>
      <c r="H18" s="112"/>
      <c r="I18" s="113">
        <f>IF(I16="","",Detail!AC74)</f>
        <v>44199</v>
      </c>
      <c r="J18" s="114"/>
      <c r="K18" s="93"/>
      <c r="L18" s="56"/>
    </row>
    <row r="19" spans="2:17" s="18" customFormat="1" ht="15.75" customHeight="1">
      <c r="B19" s="20"/>
      <c r="C19" s="95"/>
      <c r="D19" s="111" t="s">
        <v>56</v>
      </c>
      <c r="E19" s="112"/>
      <c r="F19" s="112"/>
      <c r="G19" s="112"/>
      <c r="H19" s="112"/>
      <c r="I19" s="116" t="str">
        <f>IF(Detail!AC78&gt;Detail!AC75,Detail!AC75,"")</f>
        <v/>
      </c>
      <c r="J19" s="117" t="str">
        <f>IF(I19="","",IF(WEEKDAY(I19,2)=6,"Samstag",IF(WEEKDAY(I19,2)=7,"Sonntag","")))</f>
        <v/>
      </c>
      <c r="K19" s="93"/>
      <c r="L19" s="56"/>
    </row>
    <row r="20" spans="2:17" s="18" customFormat="1" ht="15.75" customHeight="1">
      <c r="B20" s="20"/>
      <c r="C20" s="95"/>
      <c r="D20" s="111" t="s">
        <v>61</v>
      </c>
      <c r="E20" s="112"/>
      <c r="F20" s="112"/>
      <c r="G20" s="112"/>
      <c r="H20" s="112"/>
      <c r="I20" s="115" t="str">
        <f>IF(Detail!AC79&gt;Detail!AC75,"JA","nein")</f>
        <v>nein</v>
      </c>
      <c r="J20" s="114"/>
      <c r="K20" s="93"/>
      <c r="L20" s="56"/>
      <c r="N20" s="74"/>
      <c r="O20" s="74"/>
      <c r="P20" s="74"/>
      <c r="Q20" s="74"/>
    </row>
    <row r="21" spans="2:17" s="18" customFormat="1" ht="15.75" customHeight="1">
      <c r="B21" s="21"/>
      <c r="C21" s="96"/>
      <c r="D21" s="111" t="s">
        <v>57</v>
      </c>
      <c r="E21" s="112"/>
      <c r="F21" s="112"/>
      <c r="G21" s="112"/>
      <c r="H21" s="112"/>
      <c r="I21" s="116">
        <f>Detail!AC79</f>
        <v>44228</v>
      </c>
      <c r="J21" s="117" t="str">
        <f>IF(I21="","",IF(WEEKDAY(I21,2)=6,"Samstag",IF(WEEKDAY(I21,2)=7,"Sonntag",IF(I21=Detail!AH70,"Auffahrt",IF(I21=Detail!AH71,"Pfingstmontag","")))))</f>
        <v/>
      </c>
      <c r="K21" s="93"/>
      <c r="L21" s="56"/>
      <c r="N21" s="74"/>
      <c r="O21" s="74"/>
      <c r="P21" s="74"/>
      <c r="Q21" s="74"/>
    </row>
    <row r="22" spans="2:17" s="18" customFormat="1" ht="15.75" customHeight="1">
      <c r="B22" s="19"/>
      <c r="C22" s="92"/>
      <c r="D22" s="111" t="s">
        <v>64</v>
      </c>
      <c r="E22" s="112"/>
      <c r="F22" s="112"/>
      <c r="G22" s="112"/>
      <c r="H22" s="112"/>
      <c r="I22" s="116" t="str">
        <f>IF(Detail!AC80&gt;Detail!AC79,Detail!AC80,"")</f>
        <v/>
      </c>
      <c r="J22" s="114" t="str">
        <f>IF(I22=Detail!AH71,"Pfingstmontag","")</f>
        <v/>
      </c>
      <c r="K22" s="93"/>
      <c r="L22" s="56"/>
      <c r="N22" s="74"/>
      <c r="O22" s="74"/>
      <c r="P22" s="74"/>
      <c r="Q22" s="74"/>
    </row>
    <row r="23" spans="2:17" s="18" customFormat="1" ht="15.75" customHeight="1">
      <c r="B23" s="22"/>
      <c r="C23" s="97"/>
      <c r="D23" s="111" t="s">
        <v>65</v>
      </c>
      <c r="E23" s="112"/>
      <c r="F23" s="112"/>
      <c r="G23" s="112"/>
      <c r="H23" s="112"/>
      <c r="I23" s="116" t="str">
        <f>IF(Detail!AC81&gt;Detail!AC80,Detail!AC81,"")</f>
        <v/>
      </c>
      <c r="J23" s="114"/>
      <c r="K23" s="93"/>
      <c r="L23" s="56"/>
      <c r="N23" s="74"/>
      <c r="O23" s="74"/>
      <c r="P23" s="74"/>
      <c r="Q23" s="74"/>
    </row>
    <row r="24" spans="2:17" ht="3.75" customHeight="1">
      <c r="B24" s="7"/>
      <c r="C24" s="98"/>
      <c r="D24" s="69"/>
      <c r="E24" s="69"/>
      <c r="F24" s="69"/>
      <c r="G24" s="69"/>
      <c r="H24" s="69"/>
      <c r="I24" s="67"/>
      <c r="J24" s="68"/>
      <c r="K24" s="91"/>
      <c r="L24" s="50"/>
      <c r="N24" s="12"/>
      <c r="O24" s="12"/>
      <c r="P24" s="12"/>
      <c r="Q24" s="12"/>
    </row>
    <row r="25" spans="2:17" ht="15.75" customHeight="1">
      <c r="B25" s="8"/>
      <c r="C25" s="99"/>
      <c r="D25" s="153" t="s">
        <v>62</v>
      </c>
      <c r="E25" s="119" t="s">
        <v>13</v>
      </c>
      <c r="F25" s="113">
        <f>Detail!AH64</f>
        <v>44283</v>
      </c>
      <c r="G25" s="113" t="s">
        <v>63</v>
      </c>
      <c r="H25" s="118">
        <f>Detail!AH65</f>
        <v>44297</v>
      </c>
      <c r="I25" s="67"/>
      <c r="J25" s="68"/>
      <c r="K25" s="91"/>
      <c r="L25" s="50"/>
      <c r="N25" s="12"/>
      <c r="O25" s="12"/>
      <c r="P25" s="12"/>
      <c r="Q25" s="12"/>
    </row>
    <row r="26" spans="2:17" ht="15.75" customHeight="1">
      <c r="B26" s="8"/>
      <c r="C26" s="99"/>
      <c r="D26" s="153"/>
      <c r="E26" s="119" t="s">
        <v>17</v>
      </c>
      <c r="F26" s="113">
        <f>Detail!AH66</f>
        <v>44392</v>
      </c>
      <c r="G26" s="113" t="s">
        <v>63</v>
      </c>
      <c r="H26" s="118">
        <f>Detail!AH67</f>
        <v>44423</v>
      </c>
      <c r="I26" s="67"/>
      <c r="J26" s="68"/>
      <c r="K26" s="91"/>
      <c r="L26" s="50"/>
      <c r="N26" s="12"/>
      <c r="O26" s="12"/>
      <c r="P26" s="12"/>
      <c r="Q26" s="12"/>
    </row>
    <row r="27" spans="2:17" ht="15.75" customHeight="1">
      <c r="B27" s="8"/>
      <c r="C27" s="99"/>
      <c r="D27" s="153"/>
      <c r="E27" s="119" t="s">
        <v>21</v>
      </c>
      <c r="F27" s="113">
        <f>Detail!AH68</f>
        <v>44548</v>
      </c>
      <c r="G27" s="113" t="s">
        <v>63</v>
      </c>
      <c r="H27" s="118">
        <f>Detail!AH69</f>
        <v>44563</v>
      </c>
      <c r="I27" s="67"/>
      <c r="J27" s="68"/>
      <c r="K27" s="91"/>
      <c r="L27" s="50"/>
      <c r="N27" s="12"/>
      <c r="O27" s="12"/>
      <c r="P27" s="12"/>
      <c r="Q27" s="12"/>
    </row>
    <row r="28" spans="2:17" ht="3.75" customHeight="1">
      <c r="B28" s="6"/>
      <c r="C28" s="100"/>
      <c r="D28" s="101"/>
      <c r="E28" s="101"/>
      <c r="F28" s="101"/>
      <c r="G28" s="101"/>
      <c r="H28" s="101"/>
      <c r="I28" s="102"/>
      <c r="J28" s="103"/>
      <c r="K28" s="104"/>
      <c r="L28" s="50"/>
      <c r="N28" s="12"/>
      <c r="O28" s="12"/>
      <c r="P28" s="12"/>
      <c r="Q28" s="12"/>
    </row>
    <row r="29" spans="2:17">
      <c r="B29" s="6"/>
      <c r="C29" s="6"/>
      <c r="D29" s="53"/>
      <c r="E29" s="53"/>
      <c r="F29" s="53"/>
      <c r="G29" s="53"/>
      <c r="H29" s="53"/>
      <c r="I29" s="54"/>
      <c r="J29" s="55"/>
      <c r="K29" s="53"/>
      <c r="L29" s="50"/>
      <c r="N29" s="12"/>
      <c r="O29" s="12"/>
      <c r="P29" s="12"/>
      <c r="Q29" s="12"/>
    </row>
    <row r="30" spans="2:17">
      <c r="B30" s="6"/>
      <c r="C30" s="6"/>
      <c r="D30" s="50"/>
      <c r="E30" s="50"/>
      <c r="F30" s="50"/>
      <c r="G30" s="50"/>
      <c r="H30" s="50"/>
      <c r="I30" s="51"/>
      <c r="J30" s="52"/>
      <c r="K30" s="50"/>
      <c r="L30" s="50"/>
      <c r="N30" s="12"/>
      <c r="O30" s="12"/>
      <c r="P30" s="12"/>
      <c r="Q30" s="12"/>
    </row>
    <row r="31" spans="2:17">
      <c r="B31" s="6"/>
      <c r="C31" s="6"/>
      <c r="D31" s="50"/>
      <c r="E31" s="50"/>
      <c r="F31" s="50"/>
      <c r="G31" s="50"/>
      <c r="H31" s="50"/>
      <c r="I31" s="51"/>
      <c r="J31" s="52"/>
      <c r="K31" s="50"/>
      <c r="L31" s="50"/>
    </row>
    <row r="60" spans="15:34" ht="15.75" hidden="1">
      <c r="O60" s="32" t="s">
        <v>12</v>
      </c>
      <c r="AB60" s="35" t="s">
        <v>51</v>
      </c>
      <c r="AC60" s="36"/>
      <c r="AD60" s="37"/>
      <c r="AG60" s="11" t="s">
        <v>66</v>
      </c>
    </row>
    <row r="61" spans="15:34" hidden="1">
      <c r="AB61" s="38" t="s">
        <v>33</v>
      </c>
      <c r="AC61" s="39">
        <f>Frist!H$4</f>
        <v>44197</v>
      </c>
      <c r="AD61" s="40"/>
    </row>
    <row r="62" spans="15:34" hidden="1">
      <c r="O62" s="154" t="s">
        <v>20</v>
      </c>
      <c r="P62" s="154" t="s">
        <v>21</v>
      </c>
      <c r="Q62" s="156" t="s">
        <v>13</v>
      </c>
      <c r="R62" s="157"/>
      <c r="S62" s="158"/>
      <c r="T62" s="156" t="s">
        <v>17</v>
      </c>
      <c r="U62" s="158"/>
      <c r="V62" s="159" t="s">
        <v>21</v>
      </c>
      <c r="W62" s="160"/>
      <c r="X62" s="154" t="s">
        <v>22</v>
      </c>
      <c r="Y62" s="154" t="s">
        <v>23</v>
      </c>
      <c r="AB62" s="38" t="s">
        <v>31</v>
      </c>
      <c r="AC62" s="41">
        <f>IF(AC61&gt;AH$68-2,AH$69+1,IF(AC61&gt;AH$67,AC61+1,IF(AC61&gt;AH$66-2,AH$67+1,IF(AC61&gt;AH$65,AC61+1,IF(AC61&gt;AH$64-2,AH$65+1,IF(AC61&lt;=AH$63,AH$63+1,AC61+1))))))</f>
        <v>44199</v>
      </c>
      <c r="AD62" s="40"/>
      <c r="AE62" s="4"/>
      <c r="AG62" s="24" t="s">
        <v>20</v>
      </c>
      <c r="AH62" s="24">
        <f>YEAR(AC61)</f>
        <v>2021</v>
      </c>
    </row>
    <row r="63" spans="15:34" hidden="1">
      <c r="O63" s="155"/>
      <c r="P63" s="155"/>
      <c r="Q63" s="31" t="s">
        <v>14</v>
      </c>
      <c r="R63" s="31" t="s">
        <v>15</v>
      </c>
      <c r="S63" s="31" t="s">
        <v>16</v>
      </c>
      <c r="T63" s="31" t="s">
        <v>18</v>
      </c>
      <c r="U63" s="31" t="s">
        <v>19</v>
      </c>
      <c r="V63" s="30" t="s">
        <v>24</v>
      </c>
      <c r="W63" s="23" t="s">
        <v>25</v>
      </c>
      <c r="X63" s="155"/>
      <c r="Y63" s="155"/>
      <c r="AB63" s="38" t="s">
        <v>41</v>
      </c>
      <c r="AC63" s="41">
        <f>AC62+59</f>
        <v>44258</v>
      </c>
      <c r="AD63" s="40"/>
      <c r="AG63" s="26" t="s">
        <v>40</v>
      </c>
      <c r="AH63" s="33">
        <f>VLOOKUP($AH$62,$O$64:$Y$87,2,FALSE)</f>
        <v>44198</v>
      </c>
    </row>
    <row r="64" spans="15:34" hidden="1">
      <c r="O64" s="24">
        <v>2012</v>
      </c>
      <c r="P64" s="25">
        <v>40910</v>
      </c>
      <c r="Q64" s="25">
        <v>41007</v>
      </c>
      <c r="R64" s="25">
        <f t="shared" ref="R64:R87" si="0">Q64-7</f>
        <v>41000</v>
      </c>
      <c r="S64" s="25">
        <f t="shared" ref="S64:S87" si="1">Q64+7</f>
        <v>41014</v>
      </c>
      <c r="T64" s="25">
        <v>41105</v>
      </c>
      <c r="U64" s="25">
        <v>41136</v>
      </c>
      <c r="V64" s="25">
        <v>41261</v>
      </c>
      <c r="W64" s="25">
        <v>41276</v>
      </c>
      <c r="X64" s="25">
        <v>41046</v>
      </c>
      <c r="Y64" s="25">
        <v>41057</v>
      </c>
      <c r="AB64" s="38" t="s">
        <v>42</v>
      </c>
      <c r="AC64" s="39">
        <f>IF(AC63=AH$64-1,AC63+1,AC63)</f>
        <v>44258</v>
      </c>
      <c r="AD64" s="40" t="s">
        <v>43</v>
      </c>
      <c r="AG64" s="26" t="s">
        <v>34</v>
      </c>
      <c r="AH64" s="33">
        <f>VLOOKUP($AH$62,$O$64:$Y$87,4,FALSE)</f>
        <v>44283</v>
      </c>
    </row>
    <row r="65" spans="15:34" hidden="1">
      <c r="O65" s="26">
        <v>2013</v>
      </c>
      <c r="P65" s="27">
        <v>41276</v>
      </c>
      <c r="Q65" s="27">
        <v>41364</v>
      </c>
      <c r="R65" s="27">
        <f t="shared" si="0"/>
        <v>41357</v>
      </c>
      <c r="S65" s="27">
        <f t="shared" si="1"/>
        <v>41371</v>
      </c>
      <c r="T65" s="27">
        <v>41470</v>
      </c>
      <c r="U65" s="27">
        <v>41501</v>
      </c>
      <c r="V65" s="27">
        <v>41626</v>
      </c>
      <c r="W65" s="27">
        <v>41641</v>
      </c>
      <c r="X65" s="27">
        <v>41403</v>
      </c>
      <c r="Y65" s="27">
        <v>41414</v>
      </c>
      <c r="AB65" s="38" t="s">
        <v>44</v>
      </c>
      <c r="AC65" s="39">
        <f>IF(WEEKDAY(AH$66)=2,IF(AC64=AH$66-1,AC64+1,IF(AC64=AH$66-2,AC64+2,AC64)),IF(WEEKDAY(AH$66)=1,IF(AC64=AH$66-1,AC64+1,AC64),AC64))</f>
        <v>44258</v>
      </c>
      <c r="AD65" s="40" t="s">
        <v>45</v>
      </c>
      <c r="AG65" s="26" t="s">
        <v>35</v>
      </c>
      <c r="AH65" s="33">
        <f>VLOOKUP($AH$62,$O$64:$Y$87,5,FALSE)</f>
        <v>44297</v>
      </c>
    </row>
    <row r="66" spans="15:34" hidden="1">
      <c r="O66" s="26">
        <v>2014</v>
      </c>
      <c r="P66" s="27">
        <v>41641</v>
      </c>
      <c r="Q66" s="27">
        <v>41749</v>
      </c>
      <c r="R66" s="27">
        <f t="shared" si="0"/>
        <v>41742</v>
      </c>
      <c r="S66" s="27">
        <f t="shared" si="1"/>
        <v>41756</v>
      </c>
      <c r="T66" s="27">
        <v>41835</v>
      </c>
      <c r="U66" s="27">
        <v>41866</v>
      </c>
      <c r="V66" s="27">
        <v>41991</v>
      </c>
      <c r="W66" s="27">
        <v>42006</v>
      </c>
      <c r="X66" s="27">
        <v>41788</v>
      </c>
      <c r="Y66" s="27">
        <v>41799</v>
      </c>
      <c r="AB66" s="38" t="s">
        <v>46</v>
      </c>
      <c r="AC66" s="39">
        <f>IF(WEEKDAY(AH$68)=2,IF(AC65=AH$68-1,AC65+1,IF(AC65=AH$68-2,AC65+2,AC65)),IF(WEEKDAY(AH$68)=1,IF(AC65=AH$68-1,AC65+1,AC65),AC65))</f>
        <v>44258</v>
      </c>
      <c r="AD66" s="42" t="s">
        <v>45</v>
      </c>
      <c r="AG66" s="26" t="s">
        <v>36</v>
      </c>
      <c r="AH66" s="33">
        <f>VLOOKUP($AH$62,$O$64:$Y$87,6,FALSE)</f>
        <v>44392</v>
      </c>
    </row>
    <row r="67" spans="15:34" hidden="1">
      <c r="O67" s="26">
        <v>2015</v>
      </c>
      <c r="P67" s="27">
        <v>42006</v>
      </c>
      <c r="Q67" s="27">
        <v>42099</v>
      </c>
      <c r="R67" s="27">
        <f t="shared" si="0"/>
        <v>42092</v>
      </c>
      <c r="S67" s="27">
        <f t="shared" si="1"/>
        <v>42106</v>
      </c>
      <c r="T67" s="27">
        <v>42200</v>
      </c>
      <c r="U67" s="27">
        <v>42231</v>
      </c>
      <c r="V67" s="27">
        <v>42356</v>
      </c>
      <c r="W67" s="27">
        <v>42371</v>
      </c>
      <c r="X67" s="27">
        <v>42138</v>
      </c>
      <c r="Y67" s="27">
        <v>42149</v>
      </c>
      <c r="AB67" s="38" t="s">
        <v>28</v>
      </c>
      <c r="AC67" s="39">
        <f>IF(AC62=AH$69+1,AC66,IF(AC66&gt;=AH$68,AC66+16,IF(AC62&gt;AH$67,AC66,IF(AC66&gt;=AH$66,AC66+32,IF(AC62&gt;AH$65,AC66,IF(AC66&gt;=AH$64,AC66+15,AC66))))))</f>
        <v>44258</v>
      </c>
      <c r="AD67" s="40" t="s">
        <v>47</v>
      </c>
      <c r="AG67" s="26" t="s">
        <v>37</v>
      </c>
      <c r="AH67" s="33">
        <f>VLOOKUP($AH$62,$O$64:$Y$87,7,FALSE)</f>
        <v>44423</v>
      </c>
    </row>
    <row r="68" spans="15:34" hidden="1">
      <c r="O68" s="26">
        <v>2016</v>
      </c>
      <c r="P68" s="27">
        <v>42371</v>
      </c>
      <c r="Q68" s="27">
        <v>42456</v>
      </c>
      <c r="R68" s="27">
        <f t="shared" si="0"/>
        <v>42449</v>
      </c>
      <c r="S68" s="27">
        <f t="shared" si="1"/>
        <v>42463</v>
      </c>
      <c r="T68" s="27">
        <v>42566</v>
      </c>
      <c r="U68" s="27">
        <v>42597</v>
      </c>
      <c r="V68" s="27">
        <v>42722</v>
      </c>
      <c r="W68" s="27">
        <v>42737</v>
      </c>
      <c r="X68" s="27">
        <v>42495</v>
      </c>
      <c r="Y68" s="27">
        <v>42506</v>
      </c>
      <c r="AB68" s="38" t="s">
        <v>29</v>
      </c>
      <c r="AC68" s="39">
        <f>IF(WEEKDAY(AC67)=1,AC67+1,IF(WEEKDAY(AC67)=7,AC67+2,AC67))</f>
        <v>44258</v>
      </c>
      <c r="AD68" s="40" t="s">
        <v>48</v>
      </c>
      <c r="AG68" s="26" t="s">
        <v>38</v>
      </c>
      <c r="AH68" s="33">
        <f>VLOOKUP($AH$62,$O$64:$Y$87,8,FALSE)</f>
        <v>44548</v>
      </c>
    </row>
    <row r="69" spans="15:34" ht="15" hidden="1" thickBot="1">
      <c r="O69" s="26">
        <v>2017</v>
      </c>
      <c r="P69" s="27">
        <v>42737</v>
      </c>
      <c r="Q69" s="27">
        <v>42841</v>
      </c>
      <c r="R69" s="27">
        <f t="shared" si="0"/>
        <v>42834</v>
      </c>
      <c r="S69" s="27">
        <f t="shared" si="1"/>
        <v>42848</v>
      </c>
      <c r="T69" s="27">
        <v>42931</v>
      </c>
      <c r="U69" s="27">
        <v>42962</v>
      </c>
      <c r="V69" s="27">
        <v>43087</v>
      </c>
      <c r="W69" s="27">
        <v>43102</v>
      </c>
      <c r="X69" s="27">
        <v>42880</v>
      </c>
      <c r="Y69" s="27">
        <v>42891</v>
      </c>
      <c r="AB69" s="43" t="s">
        <v>49</v>
      </c>
      <c r="AC69" s="44">
        <f>IF(AC68=AH$71,AC68+1,IF(AC68=AH$70,AC68+1,AC68))</f>
        <v>44258</v>
      </c>
      <c r="AD69" s="45" t="s">
        <v>50</v>
      </c>
      <c r="AG69" s="26" t="s">
        <v>39</v>
      </c>
      <c r="AH69" s="33">
        <f>VLOOKUP($AH$62,$O$64:$Y$87,9,FALSE)</f>
        <v>44563</v>
      </c>
    </row>
    <row r="70" spans="15:34" hidden="1">
      <c r="O70" s="26">
        <v>2018</v>
      </c>
      <c r="P70" s="27">
        <v>43102</v>
      </c>
      <c r="Q70" s="27">
        <v>43191</v>
      </c>
      <c r="R70" s="27">
        <f t="shared" si="0"/>
        <v>43184</v>
      </c>
      <c r="S70" s="27">
        <f t="shared" si="1"/>
        <v>43198</v>
      </c>
      <c r="T70" s="27">
        <v>43296</v>
      </c>
      <c r="U70" s="27">
        <v>43327</v>
      </c>
      <c r="V70" s="27">
        <v>43452</v>
      </c>
      <c r="W70" s="27">
        <v>43467</v>
      </c>
      <c r="X70" s="27">
        <v>43230</v>
      </c>
      <c r="Y70" s="27">
        <v>43241</v>
      </c>
      <c r="AC70" s="4"/>
      <c r="AG70" s="26" t="s">
        <v>22</v>
      </c>
      <c r="AH70" s="33">
        <f>VLOOKUP($AH$62,$O$64:$Y$87,10,FALSE)</f>
        <v>44329</v>
      </c>
    </row>
    <row r="71" spans="15:34" ht="15" hidden="1" thickBot="1">
      <c r="O71" s="26">
        <v>2019</v>
      </c>
      <c r="P71" s="27">
        <v>43467</v>
      </c>
      <c r="Q71" s="27">
        <v>43576</v>
      </c>
      <c r="R71" s="27">
        <f t="shared" si="0"/>
        <v>43569</v>
      </c>
      <c r="S71" s="27">
        <f t="shared" si="1"/>
        <v>43583</v>
      </c>
      <c r="T71" s="27">
        <v>43661</v>
      </c>
      <c r="U71" s="27">
        <v>43692</v>
      </c>
      <c r="V71" s="27">
        <v>43817</v>
      </c>
      <c r="W71" s="27">
        <v>43832</v>
      </c>
      <c r="X71" s="27">
        <v>43615</v>
      </c>
      <c r="Y71" s="27">
        <v>43626</v>
      </c>
      <c r="AC71" s="4"/>
      <c r="AG71" s="28" t="s">
        <v>23</v>
      </c>
      <c r="AH71" s="34">
        <f>VLOOKUP($AH$62,$O$64:$Y$87,11,FALSE)</f>
        <v>44340</v>
      </c>
    </row>
    <row r="72" spans="15:34" ht="15" hidden="1">
      <c r="O72" s="26">
        <v>2020</v>
      </c>
      <c r="P72" s="27">
        <v>43832</v>
      </c>
      <c r="Q72" s="27">
        <v>43933</v>
      </c>
      <c r="R72" s="27">
        <f t="shared" si="0"/>
        <v>43926</v>
      </c>
      <c r="S72" s="27">
        <f t="shared" si="1"/>
        <v>43940</v>
      </c>
      <c r="T72" s="27">
        <v>44027</v>
      </c>
      <c r="U72" s="27">
        <v>44058</v>
      </c>
      <c r="V72" s="27">
        <v>44183</v>
      </c>
      <c r="W72" s="27">
        <v>44198</v>
      </c>
      <c r="X72" s="27">
        <v>43972</v>
      </c>
      <c r="Y72" s="27">
        <v>43983</v>
      </c>
      <c r="AB72" s="35" t="s">
        <v>52</v>
      </c>
      <c r="AC72" s="46"/>
      <c r="AD72" s="37"/>
    </row>
    <row r="73" spans="15:34" hidden="1">
      <c r="O73" s="26">
        <v>2021</v>
      </c>
      <c r="P73" s="27">
        <v>44198</v>
      </c>
      <c r="Q73" s="27">
        <v>44290</v>
      </c>
      <c r="R73" s="27">
        <f t="shared" si="0"/>
        <v>44283</v>
      </c>
      <c r="S73" s="27">
        <f t="shared" si="1"/>
        <v>44297</v>
      </c>
      <c r="T73" s="27">
        <v>44392</v>
      </c>
      <c r="U73" s="27">
        <v>44423</v>
      </c>
      <c r="V73" s="27">
        <v>44548</v>
      </c>
      <c r="W73" s="27">
        <v>44563</v>
      </c>
      <c r="X73" s="27">
        <v>44329</v>
      </c>
      <c r="Y73" s="27">
        <v>44340</v>
      </c>
      <c r="AB73" s="38" t="s">
        <v>33</v>
      </c>
      <c r="AC73" s="39">
        <f>Frist!H$4</f>
        <v>44197</v>
      </c>
      <c r="AD73" s="40"/>
    </row>
    <row r="74" spans="15:34" hidden="1">
      <c r="O74" s="26">
        <v>2022</v>
      </c>
      <c r="P74" s="27">
        <v>44563</v>
      </c>
      <c r="Q74" s="27">
        <v>44668</v>
      </c>
      <c r="R74" s="27">
        <f t="shared" si="0"/>
        <v>44661</v>
      </c>
      <c r="S74" s="27">
        <f t="shared" si="1"/>
        <v>44675</v>
      </c>
      <c r="T74" s="27">
        <v>44757</v>
      </c>
      <c r="U74" s="27">
        <v>44788</v>
      </c>
      <c r="V74" s="27">
        <v>44913</v>
      </c>
      <c r="W74" s="27">
        <v>44928</v>
      </c>
      <c r="X74" s="27">
        <v>44707</v>
      </c>
      <c r="Y74" s="27">
        <v>44718</v>
      </c>
      <c r="AB74" s="38" t="s">
        <v>31</v>
      </c>
      <c r="AC74" s="41">
        <f>IF(AC73&gt;AH$68-2,AH$69+1,IF(AC73&gt;AH$67,AC73+1,IF(AC73&gt;AH$66-2,AH$67+1,IF(AC73&gt;AH$65,AC73+1,IF(AC73&gt;AH$64-2,AH$65+1,IF(AC73&lt;=AH$63,AH$63+1,AC73+1))))))</f>
        <v>44199</v>
      </c>
      <c r="AD74" s="40"/>
    </row>
    <row r="75" spans="15:34" hidden="1">
      <c r="O75" s="26">
        <v>2023</v>
      </c>
      <c r="P75" s="27">
        <v>44928</v>
      </c>
      <c r="Q75" s="27">
        <v>45025</v>
      </c>
      <c r="R75" s="27">
        <f t="shared" si="0"/>
        <v>45018</v>
      </c>
      <c r="S75" s="27">
        <f t="shared" si="1"/>
        <v>45032</v>
      </c>
      <c r="T75" s="27">
        <v>45122</v>
      </c>
      <c r="U75" s="27">
        <v>45153</v>
      </c>
      <c r="V75" s="27">
        <v>45278</v>
      </c>
      <c r="W75" s="27">
        <v>45293</v>
      </c>
      <c r="X75" s="27">
        <v>45064</v>
      </c>
      <c r="Y75" s="27">
        <v>45075</v>
      </c>
      <c r="AB75" s="38" t="s">
        <v>53</v>
      </c>
      <c r="AC75" s="41">
        <f>AC74+29</f>
        <v>44228</v>
      </c>
      <c r="AD75" s="40"/>
    </row>
    <row r="76" spans="15:34" hidden="1">
      <c r="O76" s="26">
        <v>2024</v>
      </c>
      <c r="P76" s="27">
        <v>45293</v>
      </c>
      <c r="Q76" s="27">
        <v>45382</v>
      </c>
      <c r="R76" s="27">
        <f t="shared" si="0"/>
        <v>45375</v>
      </c>
      <c r="S76" s="27">
        <f t="shared" si="1"/>
        <v>45389</v>
      </c>
      <c r="T76" s="27">
        <v>45488</v>
      </c>
      <c r="U76" s="27">
        <v>45519</v>
      </c>
      <c r="V76" s="27">
        <v>45644</v>
      </c>
      <c r="W76" s="27">
        <v>45659</v>
      </c>
      <c r="X76" s="27">
        <v>45421</v>
      </c>
      <c r="Y76" s="27">
        <v>45432</v>
      </c>
      <c r="AB76" s="38" t="s">
        <v>42</v>
      </c>
      <c r="AC76" s="39">
        <f>IF(AC75=AH$64-1,AC75+1,AC75)</f>
        <v>44228</v>
      </c>
      <c r="AD76" s="40" t="s">
        <v>43</v>
      </c>
    </row>
    <row r="77" spans="15:34" hidden="1">
      <c r="O77" s="26">
        <v>2025</v>
      </c>
      <c r="P77" s="27">
        <v>45659</v>
      </c>
      <c r="Q77" s="27">
        <v>45767</v>
      </c>
      <c r="R77" s="27">
        <f t="shared" si="0"/>
        <v>45760</v>
      </c>
      <c r="S77" s="27">
        <f t="shared" si="1"/>
        <v>45774</v>
      </c>
      <c r="T77" s="27">
        <v>45853</v>
      </c>
      <c r="U77" s="27">
        <v>45884</v>
      </c>
      <c r="V77" s="27">
        <v>46009</v>
      </c>
      <c r="W77" s="27">
        <v>46024</v>
      </c>
      <c r="X77" s="27">
        <v>45806</v>
      </c>
      <c r="Y77" s="27">
        <v>45817</v>
      </c>
      <c r="AB77" s="38" t="s">
        <v>44</v>
      </c>
      <c r="AC77" s="39">
        <f>IF(WEEKDAY(AH$66)=2,IF(AC76=AH$66-1,AC76+1,IF(AC76=AH$66-2,AC76+2,AC76)),IF(WEEKDAY(AH$66)=1,IF(AC76=AH$66-1,AC76+1,AC76),AC76))</f>
        <v>44228</v>
      </c>
      <c r="AD77" s="40" t="s">
        <v>45</v>
      </c>
      <c r="AH77" s="10"/>
    </row>
    <row r="78" spans="15:34" hidden="1">
      <c r="O78" s="26">
        <v>2026</v>
      </c>
      <c r="P78" s="27">
        <v>46024</v>
      </c>
      <c r="Q78" s="27">
        <v>46117</v>
      </c>
      <c r="R78" s="27">
        <f t="shared" si="0"/>
        <v>46110</v>
      </c>
      <c r="S78" s="27">
        <f t="shared" si="1"/>
        <v>46124</v>
      </c>
      <c r="T78" s="27">
        <v>46218</v>
      </c>
      <c r="U78" s="27">
        <v>46249</v>
      </c>
      <c r="V78" s="27">
        <v>46374</v>
      </c>
      <c r="W78" s="27">
        <v>46389</v>
      </c>
      <c r="X78" s="27">
        <v>46156</v>
      </c>
      <c r="Y78" s="27">
        <v>46167</v>
      </c>
      <c r="AB78" s="38" t="s">
        <v>46</v>
      </c>
      <c r="AC78" s="39">
        <f>IF(WEEKDAY(AH$68)=2,IF(AC77=AH$68-1,AC77+1,IF(AC77=AH$68-2,AC77+2,AC77)),IF(WEEKDAY(AH$68)=1,IF(AC77=AH$68-1,AC77+1,AC77),AC77))</f>
        <v>44228</v>
      </c>
      <c r="AD78" s="42" t="s">
        <v>45</v>
      </c>
    </row>
    <row r="79" spans="15:34" hidden="1">
      <c r="O79" s="26">
        <v>2027</v>
      </c>
      <c r="P79" s="27">
        <v>46389</v>
      </c>
      <c r="Q79" s="27">
        <v>46474</v>
      </c>
      <c r="R79" s="27">
        <f t="shared" si="0"/>
        <v>46467</v>
      </c>
      <c r="S79" s="27">
        <f t="shared" si="1"/>
        <v>46481</v>
      </c>
      <c r="T79" s="27">
        <v>46583</v>
      </c>
      <c r="U79" s="27">
        <v>46614</v>
      </c>
      <c r="V79" s="27">
        <v>46739</v>
      </c>
      <c r="W79" s="27">
        <v>46754</v>
      </c>
      <c r="X79" s="27">
        <v>46513</v>
      </c>
      <c r="Y79" s="27">
        <v>46524</v>
      </c>
      <c r="AB79" s="38" t="s">
        <v>28</v>
      </c>
      <c r="AC79" s="39">
        <f>IF(AC74=AH$69+1,AC78,IF(AC78&gt;=AH$68,AC78+16,IF(AC74&gt;AH$67,AC78,IF(AC78&gt;=AH$66,AC78+32,IF(AC74&gt;AH$65,AC78,IF(AC78&gt;=AH$64,AC78+15,AC78))))))</f>
        <v>44228</v>
      </c>
      <c r="AD79" s="40" t="s">
        <v>47</v>
      </c>
    </row>
    <row r="80" spans="15:34" hidden="1">
      <c r="O80" s="26">
        <v>2028</v>
      </c>
      <c r="P80" s="27">
        <v>46754</v>
      </c>
      <c r="Q80" s="27">
        <v>46859</v>
      </c>
      <c r="R80" s="27">
        <f t="shared" si="0"/>
        <v>46852</v>
      </c>
      <c r="S80" s="27">
        <f t="shared" si="1"/>
        <v>46866</v>
      </c>
      <c r="T80" s="27">
        <v>46949</v>
      </c>
      <c r="U80" s="27">
        <v>46980</v>
      </c>
      <c r="V80" s="27">
        <v>47105</v>
      </c>
      <c r="W80" s="27">
        <v>47120</v>
      </c>
      <c r="X80" s="27">
        <v>46898</v>
      </c>
      <c r="Y80" s="27">
        <v>46909</v>
      </c>
      <c r="AB80" s="38" t="s">
        <v>29</v>
      </c>
      <c r="AC80" s="39">
        <f>IF(WEEKDAY(AC79)=1,AC79+1,IF(WEEKDAY(AC79)=7,AC79+2,AC79))</f>
        <v>44228</v>
      </c>
      <c r="AD80" s="40" t="s">
        <v>48</v>
      </c>
    </row>
    <row r="81" spans="15:31" ht="15" hidden="1" thickBot="1">
      <c r="O81" s="26">
        <v>2029</v>
      </c>
      <c r="P81" s="27">
        <v>47120</v>
      </c>
      <c r="Q81" s="27">
        <v>47209</v>
      </c>
      <c r="R81" s="27">
        <f t="shared" si="0"/>
        <v>47202</v>
      </c>
      <c r="S81" s="27">
        <f t="shared" si="1"/>
        <v>47216</v>
      </c>
      <c r="T81" s="27">
        <v>47314</v>
      </c>
      <c r="U81" s="27">
        <v>47345</v>
      </c>
      <c r="V81" s="27">
        <v>47470</v>
      </c>
      <c r="W81" s="27">
        <v>47485</v>
      </c>
      <c r="X81" s="27">
        <v>47248</v>
      </c>
      <c r="Y81" s="27">
        <v>47259</v>
      </c>
      <c r="AB81" s="43" t="s">
        <v>49</v>
      </c>
      <c r="AC81" s="44">
        <f>IF(AC80=AH$71,AC80+1,IF(AC80=AH$70,AC80+1,AC80))</f>
        <v>44228</v>
      </c>
      <c r="AD81" s="45" t="s">
        <v>50</v>
      </c>
    </row>
    <row r="82" spans="15:31" hidden="1">
      <c r="O82" s="26">
        <v>2030</v>
      </c>
      <c r="P82" s="27">
        <v>47485</v>
      </c>
      <c r="Q82" s="27">
        <v>47594</v>
      </c>
      <c r="R82" s="27">
        <f t="shared" si="0"/>
        <v>47587</v>
      </c>
      <c r="S82" s="27">
        <f t="shared" si="1"/>
        <v>47601</v>
      </c>
      <c r="T82" s="27">
        <v>47679</v>
      </c>
      <c r="U82" s="27">
        <v>47710</v>
      </c>
      <c r="V82" s="27">
        <v>47835</v>
      </c>
      <c r="W82" s="27">
        <v>47850</v>
      </c>
      <c r="X82" s="27">
        <v>47633</v>
      </c>
      <c r="Y82" s="27">
        <v>47644</v>
      </c>
      <c r="AC82" s="4"/>
    </row>
    <row r="83" spans="15:31" hidden="1">
      <c r="O83" s="26">
        <v>2031</v>
      </c>
      <c r="P83" s="27">
        <v>47850</v>
      </c>
      <c r="Q83" s="27">
        <v>47951</v>
      </c>
      <c r="R83" s="27">
        <f t="shared" si="0"/>
        <v>47944</v>
      </c>
      <c r="S83" s="27">
        <f t="shared" si="1"/>
        <v>47958</v>
      </c>
      <c r="T83" s="27">
        <v>48044</v>
      </c>
      <c r="U83" s="27">
        <v>48075</v>
      </c>
      <c r="V83" s="27">
        <v>48200</v>
      </c>
      <c r="W83" s="27">
        <v>48215</v>
      </c>
      <c r="X83" s="27">
        <v>47990</v>
      </c>
      <c r="Y83" s="27">
        <v>48001</v>
      </c>
      <c r="AC83" s="4"/>
    </row>
    <row r="84" spans="15:31" ht="15" hidden="1" thickBot="1">
      <c r="O84" s="26">
        <v>2032</v>
      </c>
      <c r="P84" s="27">
        <v>48215</v>
      </c>
      <c r="Q84" s="27">
        <v>48301</v>
      </c>
      <c r="R84" s="27">
        <f t="shared" si="0"/>
        <v>48294</v>
      </c>
      <c r="S84" s="27">
        <f t="shared" si="1"/>
        <v>48308</v>
      </c>
      <c r="T84" s="27">
        <v>48410</v>
      </c>
      <c r="U84" s="27">
        <v>48441</v>
      </c>
      <c r="V84" s="27">
        <v>48566</v>
      </c>
      <c r="W84" s="27">
        <v>48581</v>
      </c>
      <c r="X84" s="27">
        <v>48340</v>
      </c>
      <c r="Y84" s="27">
        <v>48351</v>
      </c>
    </row>
    <row r="85" spans="15:31" hidden="1">
      <c r="O85" s="26">
        <v>2033</v>
      </c>
      <c r="P85" s="27">
        <v>48581</v>
      </c>
      <c r="Q85" s="27">
        <v>48686</v>
      </c>
      <c r="R85" s="27">
        <f t="shared" si="0"/>
        <v>48679</v>
      </c>
      <c r="S85" s="27">
        <f t="shared" si="1"/>
        <v>48693</v>
      </c>
      <c r="T85" s="27">
        <v>48775</v>
      </c>
      <c r="U85" s="27">
        <v>48806</v>
      </c>
      <c r="V85" s="27">
        <v>48931</v>
      </c>
      <c r="W85" s="27">
        <v>48946</v>
      </c>
      <c r="X85" s="27">
        <v>48725</v>
      </c>
      <c r="Y85" s="27">
        <v>48736</v>
      </c>
      <c r="AB85" s="47" t="s">
        <v>32</v>
      </c>
      <c r="AC85" s="48"/>
      <c r="AD85" s="37"/>
    </row>
    <row r="86" spans="15:31" hidden="1">
      <c r="O86" s="26">
        <v>2034</v>
      </c>
      <c r="P86" s="27">
        <v>48946</v>
      </c>
      <c r="Q86" s="27">
        <v>49043</v>
      </c>
      <c r="R86" s="27">
        <f t="shared" si="0"/>
        <v>49036</v>
      </c>
      <c r="S86" s="27">
        <f t="shared" si="1"/>
        <v>49050</v>
      </c>
      <c r="T86" s="27">
        <v>49140</v>
      </c>
      <c r="U86" s="27">
        <v>49171</v>
      </c>
      <c r="V86" s="27">
        <v>49296</v>
      </c>
      <c r="W86" s="27">
        <v>49311</v>
      </c>
      <c r="X86" s="27">
        <v>49082</v>
      </c>
      <c r="Y86" s="27">
        <v>49093</v>
      </c>
      <c r="AB86" s="38" t="s">
        <v>54</v>
      </c>
      <c r="AC86" s="13">
        <f>IF(Frist!H4="","",Frist!H4)</f>
        <v>44197</v>
      </c>
      <c r="AD86" s="40"/>
      <c r="AE86" s="3"/>
    </row>
    <row r="87" spans="15:31" ht="15" hidden="1" thickBot="1">
      <c r="O87" s="28">
        <v>2035</v>
      </c>
      <c r="P87" s="29">
        <v>49311</v>
      </c>
      <c r="Q87" s="29">
        <v>49393</v>
      </c>
      <c r="R87" s="29">
        <f t="shared" si="0"/>
        <v>49386</v>
      </c>
      <c r="S87" s="29">
        <f t="shared" si="1"/>
        <v>49400</v>
      </c>
      <c r="T87" s="29">
        <v>49505</v>
      </c>
      <c r="U87" s="29">
        <v>49536</v>
      </c>
      <c r="V87" s="29">
        <v>49661</v>
      </c>
      <c r="W87" s="29">
        <v>49676</v>
      </c>
      <c r="X87" s="29">
        <v>49432</v>
      </c>
      <c r="Y87" s="29">
        <v>49443</v>
      </c>
      <c r="AB87" s="120" t="s">
        <v>67</v>
      </c>
      <c r="AC87" s="49">
        <f>AC86+30</f>
        <v>44227</v>
      </c>
      <c r="AD87" s="45"/>
      <c r="AE87" s="6"/>
    </row>
    <row r="88" spans="15:31" hidden="1">
      <c r="AC88" s="9"/>
      <c r="AD88" s="6"/>
    </row>
    <row r="89" spans="15:31" hidden="1"/>
  </sheetData>
  <sheetProtection password="C962" sheet="1" objects="1" scenarios="1" selectLockedCells="1" selectUnlockedCells="1"/>
  <mergeCells count="10">
    <mergeCell ref="D15:J15"/>
    <mergeCell ref="D5:J5"/>
    <mergeCell ref="D25:D27"/>
    <mergeCell ref="X62:X63"/>
    <mergeCell ref="Y62:Y63"/>
    <mergeCell ref="O62:O63"/>
    <mergeCell ref="Q62:S62"/>
    <mergeCell ref="P62:P63"/>
    <mergeCell ref="T62:U62"/>
    <mergeCell ref="V62:W62"/>
  </mergeCells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Frist</vt:lpstr>
      <vt:lpstr>Detail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Roger Berger</dc:creator>
  <cp:lastModifiedBy>Vonarburg Grässle Sarah EZV</cp:lastModifiedBy>
  <cp:lastPrinted>2019-09-30T08:05:49Z</cp:lastPrinted>
  <dcterms:created xsi:type="dcterms:W3CDTF">2006-11-10T17:27:32Z</dcterms:created>
  <dcterms:modified xsi:type="dcterms:W3CDTF">2021-01-05T09:13:14Z</dcterms:modified>
</cp:coreProperties>
</file>