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3\3\1\2\0\73217\331.20-2023-OZD-0005_TADOC\"/>
    </mc:Choice>
  </mc:AlternateContent>
  <xr:revisionPtr revIDLastSave="0" documentId="13_ncr:1_{6A5106E6-2BD1-4952-AE0C-09274BE96ABC}" xr6:coauthVersionLast="47" xr6:coauthVersionMax="47" xr10:uidLastSave="{00000000-0000-0000-0000-000000000000}"/>
  <workbookProtection workbookAlgorithmName="SHA-512" workbookHashValue="ZxF7t2Y4qV120VlALpY6UH2SXGc5PuV/WjRWBX0WHKp0eRWZX1nOPNbm1gF+K7YwiWxwIwEI0bSEAIpU6vDvHg==" workbookSaltValue="o3lcvOy2TT0Q5SwEejh2ww==" workbookSpinCount="100000" lockStructure="1"/>
  <bookViews>
    <workbookView xWindow="4890" yWindow="2895" windowWidth="21600" windowHeight="11295" xr2:uid="{00000000-000D-0000-FFFF-FFFF00000000}"/>
  </bookViews>
  <sheets>
    <sheet name="Outil de conversion" sheetId="5" r:id="rId1"/>
    <sheet name="Inputs" sheetId="6" state="hidden" r:id="rId2"/>
  </sheets>
  <definedNames>
    <definedName name="Brennstoffe">#REF!</definedName>
    <definedName name="Butan_kg">'Outil de conversion'!$D$17</definedName>
    <definedName name="Butan_kWh">'Outil de conversion'!#REF!</definedName>
    <definedName name="Butan_l">'Outil de conversion'!$H$17</definedName>
    <definedName name="Butan_MWh">'Outil de conversion'!$E$17</definedName>
    <definedName name="_xlnm.Print_Area" localSheetId="0">'Outil de conversion'!$B$1:$Q$28</definedName>
    <definedName name="Einheiten">#REF!</definedName>
    <definedName name="Erdgas_kg">'Outil de conversion'!$H$26</definedName>
    <definedName name="Erdgas_kWh">'Outil de conversion'!$E$26</definedName>
    <definedName name="Erdgas_l">'Outil de conversion'!$D$26</definedName>
    <definedName name="Erdgas_MWh">'Outil de conversion'!$F$26</definedName>
    <definedName name="HeizEL_kg">'Outil de conversion'!$D$15</definedName>
    <definedName name="HeizEL_kWh">'Outil de conversion'!#REF!</definedName>
    <definedName name="HeizEL_l">'Outil de conversion'!$H$15</definedName>
    <definedName name="HeizEL_MWh">'Outil de conversion'!$E$15</definedName>
    <definedName name="HeizM_kg">'Outil de conversion'!$H$24</definedName>
    <definedName name="HeizM_kWh">'Outil de conversion'!$E$24</definedName>
    <definedName name="HeizM_l">'Outil de conversion'!$D$24</definedName>
    <definedName name="HeizM_MWh">'Outil de conversion'!$F$24</definedName>
    <definedName name="HeizS_kg">'Outil de conversion'!$H$25</definedName>
    <definedName name="HeizS_kWh">'Outil de conversion'!$E$25</definedName>
    <definedName name="HeizS_l">'Outil de conversion'!$D$25</definedName>
    <definedName name="HeizS_MWh">'Outil de conversion'!$F$25</definedName>
    <definedName name="Propan_kg">'Outil de conversion'!$D$16</definedName>
    <definedName name="Propan_kWh">'Outil de conversion'!#REF!</definedName>
    <definedName name="Propan_l">'Outil de conversion'!$H$16</definedName>
    <definedName name="Propan_MWh">'Outil de conversion'!$E$16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5" l="1"/>
  <c r="P23" i="5"/>
  <c r="P24" i="5"/>
  <c r="P25" i="5"/>
  <c r="P21" i="5"/>
  <c r="O22" i="5"/>
  <c r="O23" i="5"/>
  <c r="O24" i="5"/>
  <c r="O25" i="5"/>
  <c r="O21" i="5"/>
  <c r="O28" i="5" l="1"/>
  <c r="N28" i="5"/>
  <c r="N25" i="5"/>
  <c r="N24" i="5"/>
  <c r="N23" i="5"/>
  <c r="N22" i="5"/>
  <c r="N21" i="5"/>
  <c r="E26" i="6"/>
  <c r="F9" i="6" s="1"/>
  <c r="H15" i="5"/>
  <c r="H17" i="5"/>
  <c r="H16" i="5"/>
  <c r="H26" i="5"/>
  <c r="H25" i="5"/>
  <c r="H24" i="5"/>
  <c r="M26" i="5"/>
  <c r="M25" i="5"/>
  <c r="M24" i="5"/>
  <c r="M17" i="5"/>
  <c r="M16" i="5"/>
  <c r="M15" i="5"/>
  <c r="C11" i="6"/>
  <c r="D30" i="6"/>
  <c r="F6" i="6"/>
  <c r="Q21" i="5" s="1"/>
  <c r="F7" i="6"/>
  <c r="Q22" i="5" s="1"/>
  <c r="F10" i="6" l="1"/>
  <c r="Q25" i="5" s="1"/>
  <c r="Q24" i="5"/>
  <c r="G9" i="6"/>
  <c r="H9" i="6"/>
  <c r="G10" i="6"/>
  <c r="I13" i="6"/>
  <c r="G7" i="6"/>
  <c r="H7" i="6"/>
  <c r="F26" i="6"/>
  <c r="F8" i="6"/>
  <c r="H10" i="6"/>
  <c r="G6" i="6"/>
  <c r="H6" i="6"/>
  <c r="Q23" i="5" l="1"/>
  <c r="H8" i="6"/>
  <c r="G8" i="6"/>
  <c r="E11" i="6"/>
  <c r="F11" i="6" s="1"/>
  <c r="I11" i="6"/>
  <c r="G11" i="6" l="1"/>
  <c r="H11" i="6"/>
  <c r="J11" i="6"/>
  <c r="P28" i="5"/>
  <c r="K11" i="6" l="1"/>
  <c r="L11" i="6"/>
  <c r="Q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Girardin Pinky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</rPr>
          <t>Girardin Pinky:</t>
        </r>
        <r>
          <rPr>
            <sz val="8"/>
            <color indexed="81"/>
            <rFont val="Tahoma"/>
          </rPr>
          <t xml:space="preserve">
[Kg/Nm3] pour Erdgas gasförmig
</t>
        </r>
      </text>
    </comment>
  </commentList>
</comments>
</file>

<file path=xl/sharedStrings.xml><?xml version="1.0" encoding="utf-8"?>
<sst xmlns="http://schemas.openxmlformats.org/spreadsheetml/2006/main" count="93" uniqueCount="70">
  <si>
    <t>l</t>
  </si>
  <si>
    <t>kWh</t>
  </si>
  <si>
    <r>
      <t>m</t>
    </r>
    <r>
      <rPr>
        <vertAlign val="superscript"/>
        <sz val="10"/>
        <rFont val="Arial"/>
        <family val="2"/>
      </rPr>
      <t>3</t>
    </r>
  </si>
  <si>
    <t>MJ</t>
  </si>
  <si>
    <t>GJ/t</t>
  </si>
  <si>
    <t>Heizöl schwer</t>
  </si>
  <si>
    <t>Heizöl extraleicht (EL)</t>
  </si>
  <si>
    <t>Heizöl mittel</t>
  </si>
  <si>
    <t>Erdgas gasförmig</t>
  </si>
  <si>
    <t>Propan verflüssigt</t>
  </si>
  <si>
    <t>Butan verflüssigt</t>
  </si>
  <si>
    <r>
      <t>dm</t>
    </r>
    <r>
      <rPr>
        <vertAlign val="superscript"/>
        <sz val="10"/>
        <rFont val="Arial"/>
        <family val="2"/>
      </rPr>
      <t>3</t>
    </r>
  </si>
  <si>
    <t>MJ/kg</t>
  </si>
  <si>
    <t>-</t>
  </si>
  <si>
    <t>[kg]</t>
  </si>
  <si>
    <t>[l]</t>
  </si>
  <si>
    <t>Inputs</t>
  </si>
  <si>
    <t>Berechnung</t>
  </si>
  <si>
    <t>[kWh/kg]*[kg/l]=[kWh/l]</t>
  </si>
  <si>
    <t>[kWh/l]/[kg/l]=[kWh/kg]</t>
  </si>
  <si>
    <t>[kWh/m3]/[kg/m3]=[kWh/kg]</t>
  </si>
  <si>
    <t>[kWh/kg]*[kg/m3]=[kWh/m3]</t>
  </si>
  <si>
    <t>Umrechnungsmethoden</t>
  </si>
  <si>
    <t>[kg/l]*1000 = [kg/m3]</t>
  </si>
  <si>
    <t>[kg/m3]/1000 = [kg/l]</t>
  </si>
  <si>
    <t>CHECK</t>
  </si>
  <si>
    <t>[MWh]</t>
  </si>
  <si>
    <r>
      <t>[Nm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</rPr>
      <t>]</t>
    </r>
  </si>
  <si>
    <t>MWh</t>
  </si>
  <si>
    <t>Saisie (kg ou MWh)</t>
  </si>
  <si>
    <r>
      <t>Saisie (l, Nm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</rPr>
      <t>ou MWh)</t>
    </r>
  </si>
  <si>
    <t>Type de combustible fossile</t>
  </si>
  <si>
    <t>Huile de chauffage lourde</t>
  </si>
  <si>
    <t>Huile de chauffage moyenne</t>
  </si>
  <si>
    <t>Huile de chauffage EL*</t>
  </si>
  <si>
    <t>** Hs: chaleur calorifique supérieure</t>
  </si>
  <si>
    <t xml:space="preserve"> *EL: extra légère</t>
  </si>
  <si>
    <t>Propane liquide</t>
  </si>
  <si>
    <t>Butane liquide</t>
  </si>
  <si>
    <r>
      <t>Gaz naturel gazeux (H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</rPr>
      <t>)**</t>
    </r>
  </si>
  <si>
    <t>Densité [kg/l]</t>
  </si>
  <si>
    <r>
      <t>Densité [kg/Nm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</si>
  <si>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Données utilisées pour la conversion</t>
  </si>
  <si>
    <t>Densité [kg/Nm3]</t>
  </si>
  <si>
    <t>Chaleur cal. sup. [MJ/Nm3]</t>
  </si>
  <si>
    <t>Chaleur cal. sup. [kWh/Nm3]</t>
  </si>
  <si>
    <t>Chaleur cal. sup. [kWh/l]</t>
  </si>
  <si>
    <t>Chaleur cal. sup. [kWh/kg]</t>
  </si>
  <si>
    <t>Chaleur cal. inf. [MJ/kg]</t>
  </si>
  <si>
    <t>Chaleur cal. inf. [kWh/kg]</t>
  </si>
  <si>
    <t>Chaleur cal. inf. [kWh/l]</t>
  </si>
  <si>
    <t>Chaleur cal. inf. [kWh/m3]</t>
  </si>
  <si>
    <t>Hs</t>
  </si>
  <si>
    <t>Hi</t>
  </si>
  <si>
    <t>Pouvoir cal. [kWh/kg]</t>
  </si>
  <si>
    <t>Pouvoir cal. [MJ/kg]</t>
  </si>
  <si>
    <t>Pouvoir cal. [MJ/Nm3]</t>
  </si>
  <si>
    <r>
      <t>Masques de saisie des quantités de combustibles fossiles en litres ou en kilogrammes dans l’outil de conversion (selon l’annexe à l’Ordonnance sur le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</si>
  <si>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Considérer 40.3 MJ/Nm3 = 36.3/0.9</t>
  </si>
  <si>
    <t>Ho = 40.3</t>
  </si>
  <si>
    <t>Hu= 36.3</t>
  </si>
  <si>
    <r>
      <t xml:space="preserve">Pour procéder à la conversion des quantités de combustibles fossiles achetées, vous devez connaître les quantités achetées dans leurs unités originales.
</t>
    </r>
    <r>
      <rPr>
        <b/>
        <sz val="10"/>
        <rFont val="Arial"/>
        <family val="2"/>
      </rPr>
      <t xml:space="preserve">Par exemple, </t>
    </r>
    <r>
      <rPr>
        <sz val="10"/>
        <rFont val="Arial"/>
        <family val="2"/>
      </rPr>
      <t>si votre facture indique : huile de chauffage extra légère, 15.68 MWh, vous indiquerez cette quantité dans la cellule correspondant à la fois à « huile de chauffage extra légère » et « MWh ». Le champ correspondant à « Résultat » rend la quantité entrée en litre, soit 1568 l (unité requise selon l’Ordonnance sur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).
</t>
    </r>
    <r>
      <rPr>
        <b/>
        <sz val="10"/>
        <color indexed="10"/>
        <rFont val="Arial"/>
        <family val="2"/>
      </rPr>
      <t>Veuillez considérer le fait qu'une quantité de  combustibles fossiles donnée doit figurer dans une seule unité (une seule cellule jaune par comb.fossile à remplir!).</t>
    </r>
  </si>
  <si>
    <t>Pouvoir cal.  [kWh/Nm3]</t>
  </si>
  <si>
    <t>Résultat [l]</t>
  </si>
  <si>
    <t>Résultat [kg]</t>
  </si>
  <si>
    <t>Emissionsfaktoren und Abgabesätze, P.Filliger (19.10.2004) / / ergänzt Dichte und Brennwert bei Erdgas aufgrund jährlicher Anpassung (gem. OZD/VSG)</t>
  </si>
  <si>
    <t>Hilfsrechnung RIS
für Brennwert Ho
[MJ/Nm3]:</t>
  </si>
  <si>
    <t xml:space="preserve">NEUER Brennwert Ho
 [kWh/Nm3] </t>
  </si>
  <si>
    <r>
      <t>Les entreprises doivent indiquer sur le formulaire 47.50 « Demande de remboursement de la taxe sur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aux entreprises exemptées » les quantités achetées de combustibles fossiles en kilogrammes ou en litres selon l’annexe à l’Ordonnance sur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Lorsque figure sur votre facture une unité différente de ces dernières, vous pouvez utiliser cet outil de conversion afin de transformer les quantités achetées en kilogrammes ou en litres.</t>
    </r>
  </si>
  <si>
    <t>Outil de conversion valable dès le 01.01.2024 pour les achats de 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</si>
</sst>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0.000"/>
    <numFmt numFmtId="167" formatCode="0.000000"/>
    <numFmt numFmtId="168" formatCode="_ * #,##0_ ;_ * \-#,##0_ ;_ * &quot;-&quot;??_ ;_ @_ "/>
    <numFmt numFmtId="169" formatCode="_ * #,##0.000000_ ;_ * \-#,##0.000000_ ;_ * &quot;-&quot;??_ ;_ @_ "/>
  </numFmts>
  <fonts count="28" x14ac:knownFonts="1">
    <font>
      <sz val="10"/>
      <name val="Arial"/>
    </font>
    <font>
      <sz val="10"/>
      <name val="Arial"/>
    </font>
    <font>
      <vertAlign val="subscript"/>
      <sz val="10"/>
      <name val="Arial"/>
      <family val="2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1"/>
      <name val="Arial"/>
    </font>
    <font>
      <sz val="10"/>
      <name val="Arial"/>
    </font>
    <font>
      <b/>
      <i/>
      <sz val="9"/>
      <name val="Arial"/>
    </font>
    <font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vertAlign val="superscript"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4" xfId="0" applyFont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4" fillId="0" borderId="5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10" xfId="0" applyBorder="1" applyProtection="1"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3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1" fillId="0" borderId="3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6" fillId="4" borderId="25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3" fillId="0" borderId="3" xfId="0" applyFont="1" applyFill="1" applyBorder="1" applyProtection="1">
      <protection hidden="1"/>
    </xf>
    <xf numFmtId="0" fontId="14" fillId="4" borderId="26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3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7" fillId="0" borderId="3" xfId="0" applyFont="1" applyFill="1" applyBorder="1" applyProtection="1"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168" fontId="17" fillId="0" borderId="0" xfId="1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4" fillId="4" borderId="23" xfId="0" applyFont="1" applyFill="1" applyBorder="1" applyAlignment="1" applyProtection="1">
      <alignment vertical="center" wrapText="1"/>
      <protection hidden="1"/>
    </xf>
    <xf numFmtId="0" fontId="19" fillId="4" borderId="1" xfId="0" applyFont="1" applyFill="1" applyBorder="1" applyProtection="1">
      <protection hidden="1"/>
    </xf>
    <xf numFmtId="0" fontId="19" fillId="4" borderId="2" xfId="0" applyFont="1" applyFill="1" applyBorder="1" applyProtection="1">
      <protection hidden="1"/>
    </xf>
    <xf numFmtId="0" fontId="4" fillId="4" borderId="7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4" fillId="6" borderId="23" xfId="0" applyFont="1" applyFill="1" applyBorder="1" applyAlignment="1" applyProtection="1">
      <alignment vertical="center" wrapText="1"/>
      <protection hidden="1"/>
    </xf>
    <xf numFmtId="0" fontId="4" fillId="6" borderId="2" xfId="0" applyFont="1" applyFill="1" applyBorder="1" applyAlignment="1" applyProtection="1">
      <alignment vertical="center" wrapText="1"/>
      <protection hidden="1"/>
    </xf>
    <xf numFmtId="0" fontId="0" fillId="0" borderId="24" xfId="0" applyBorder="1" applyProtection="1">
      <protection hidden="1"/>
    </xf>
    <xf numFmtId="0" fontId="0" fillId="0" borderId="0" xfId="0" quotePrefix="1" applyFill="1" applyBorder="1" applyAlignment="1" applyProtection="1">
      <alignment horizontal="center"/>
      <protection hidden="1"/>
    </xf>
    <xf numFmtId="0" fontId="1" fillId="0" borderId="0" xfId="0" quotePrefix="1" applyFont="1" applyFill="1" applyBorder="1" applyAlignment="1" applyProtection="1">
      <alignment horizontal="center"/>
      <protection hidden="1"/>
    </xf>
    <xf numFmtId="0" fontId="1" fillId="0" borderId="24" xfId="0" quotePrefix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7" xfId="0" applyBorder="1" applyProtection="1">
      <protection hidden="1"/>
    </xf>
    <xf numFmtId="0" fontId="20" fillId="0" borderId="0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7" xfId="0" applyBorder="1" applyProtection="1">
      <protection hidden="1"/>
    </xf>
    <xf numFmtId="0" fontId="7" fillId="0" borderId="8" xfId="0" applyFont="1" applyBorder="1" applyProtection="1">
      <protection hidden="1"/>
    </xf>
    <xf numFmtId="0" fontId="22" fillId="0" borderId="28" xfId="0" applyFont="1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3" fontId="17" fillId="3" borderId="26" xfId="1" applyNumberFormat="1" applyFont="1" applyFill="1" applyBorder="1" applyProtection="1">
      <protection hidden="1"/>
    </xf>
    <xf numFmtId="3" fontId="17" fillId="3" borderId="29" xfId="1" applyNumberFormat="1" applyFont="1" applyFill="1" applyBorder="1" applyProtection="1">
      <protection hidden="1"/>
    </xf>
    <xf numFmtId="3" fontId="17" fillId="3" borderId="30" xfId="1" applyNumberFormat="1" applyFont="1" applyFill="1" applyBorder="1" applyProtection="1">
      <protection hidden="1"/>
    </xf>
    <xf numFmtId="0" fontId="4" fillId="4" borderId="31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4" fillId="4" borderId="5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3" fillId="4" borderId="25" xfId="0" applyFont="1" applyFill="1" applyBorder="1" applyAlignment="1" applyProtection="1">
      <alignment horizontal="center"/>
      <protection hidden="1"/>
    </xf>
    <xf numFmtId="169" fontId="24" fillId="3" borderId="31" xfId="1" applyNumberFormat="1" applyFont="1" applyFill="1" applyBorder="1" applyAlignment="1" applyProtection="1">
      <alignment horizontal="center"/>
      <protection hidden="1"/>
    </xf>
    <xf numFmtId="169" fontId="24" fillId="3" borderId="4" xfId="1" applyNumberFormat="1" applyFont="1" applyFill="1" applyBorder="1" applyAlignment="1" applyProtection="1">
      <alignment horizontal="center"/>
      <protection hidden="1"/>
    </xf>
    <xf numFmtId="169" fontId="24" fillId="3" borderId="5" xfId="1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21" fillId="5" borderId="0" xfId="0" applyFont="1" applyFill="1" applyBorder="1" applyAlignment="1" applyProtection="1">
      <alignment horizontal="left" vertical="center" wrapText="1"/>
      <protection hidden="1"/>
    </xf>
    <xf numFmtId="4" fontId="17" fillId="2" borderId="32" xfId="1" applyNumberFormat="1" applyFont="1" applyFill="1" applyBorder="1" applyProtection="1">
      <protection locked="0" hidden="1"/>
    </xf>
    <xf numFmtId="4" fontId="17" fillId="2" borderId="33" xfId="1" applyNumberFormat="1" applyFont="1" applyFill="1" applyBorder="1" applyProtection="1">
      <protection locked="0" hidden="1"/>
    </xf>
    <xf numFmtId="4" fontId="17" fillId="2" borderId="17" xfId="1" applyNumberFormat="1" applyFont="1" applyFill="1" applyBorder="1" applyProtection="1">
      <protection locked="0" hidden="1"/>
    </xf>
    <xf numFmtId="4" fontId="17" fillId="2" borderId="19" xfId="1" applyNumberFormat="1" applyFont="1" applyFill="1" applyBorder="1" applyProtection="1">
      <protection locked="0" hidden="1"/>
    </xf>
    <xf numFmtId="4" fontId="17" fillId="2" borderId="20" xfId="1" applyNumberFormat="1" applyFont="1" applyFill="1" applyBorder="1" applyProtection="1">
      <protection locked="0" hidden="1"/>
    </xf>
    <xf numFmtId="4" fontId="17" fillId="2" borderId="22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4" fontId="17" fillId="0" borderId="0" xfId="1" applyNumberFormat="1" applyFont="1" applyFill="1" applyBorder="1" applyProtection="1">
      <protection locked="0" hidden="1"/>
    </xf>
    <xf numFmtId="0" fontId="0" fillId="0" borderId="0" xfId="0" applyFill="1" applyBorder="1" applyAlignment="1" applyProtection="1">
      <alignment horizontal="left" indent="2"/>
      <protection hidden="1"/>
    </xf>
    <xf numFmtId="2" fontId="0" fillId="0" borderId="0" xfId="0" applyNumberFormat="1" applyFill="1" applyBorder="1" applyAlignment="1" applyProtection="1">
      <alignment horizontal="left" indent="2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Protection="1">
      <protection hidden="1"/>
    </xf>
    <xf numFmtId="0" fontId="16" fillId="5" borderId="29" xfId="0" applyFont="1" applyFill="1" applyBorder="1" applyProtection="1">
      <protection hidden="1"/>
    </xf>
    <xf numFmtId="0" fontId="16" fillId="5" borderId="3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4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4" fillId="0" borderId="31" xfId="0" applyFont="1" applyBorder="1" applyProtection="1">
      <protection hidden="1"/>
    </xf>
    <xf numFmtId="166" fontId="0" fillId="0" borderId="4" xfId="0" applyNumberFormat="1" applyFill="1" applyBorder="1" applyAlignment="1" applyProtection="1">
      <alignment horizontal="left" indent="3"/>
      <protection hidden="1"/>
    </xf>
    <xf numFmtId="165" fontId="0" fillId="0" borderId="4" xfId="0" applyNumberFormat="1" applyFill="1" applyBorder="1" applyAlignment="1" applyProtection="1">
      <alignment horizontal="left" indent="3"/>
      <protection hidden="1"/>
    </xf>
    <xf numFmtId="166" fontId="0" fillId="0" borderId="5" xfId="0" applyNumberFormat="1" applyFill="1" applyBorder="1" applyAlignment="1" applyProtection="1">
      <alignment horizontal="left" indent="3"/>
      <protection hidden="1"/>
    </xf>
    <xf numFmtId="165" fontId="0" fillId="0" borderId="5" xfId="0" applyNumberFormat="1" applyFill="1" applyBorder="1" applyAlignment="1" applyProtection="1">
      <alignment horizontal="left" indent="3"/>
      <protection hidden="1"/>
    </xf>
    <xf numFmtId="4" fontId="1" fillId="2" borderId="26" xfId="1" applyNumberFormat="1" applyFont="1" applyFill="1" applyBorder="1" applyProtection="1">
      <protection locked="0" hidden="1"/>
    </xf>
    <xf numFmtId="4" fontId="1" fillId="5" borderId="0" xfId="1" applyNumberFormat="1" applyFont="1" applyFill="1" applyBorder="1" applyProtection="1">
      <protection hidden="1"/>
    </xf>
    <xf numFmtId="4" fontId="1" fillId="2" borderId="30" xfId="1" applyNumberFormat="1" applyFont="1" applyFill="1" applyBorder="1" applyProtection="1">
      <protection locked="0" hidden="1"/>
    </xf>
    <xf numFmtId="4" fontId="1" fillId="2" borderId="29" xfId="1" applyNumberFormat="1" applyFont="1" applyFill="1" applyBorder="1" applyProtection="1">
      <protection locked="0" hidden="1"/>
    </xf>
    <xf numFmtId="4" fontId="1" fillId="2" borderId="25" xfId="1" applyNumberFormat="1" applyFont="1" applyFill="1" applyBorder="1" applyProtection="1">
      <protection locked="0" hidden="1"/>
    </xf>
    <xf numFmtId="166" fontId="0" fillId="3" borderId="0" xfId="0" applyNumberFormat="1" applyFill="1" applyBorder="1" applyProtection="1">
      <protection hidden="1"/>
    </xf>
    <xf numFmtId="166" fontId="0" fillId="3" borderId="2" xfId="0" applyNumberFormat="1" applyFill="1" applyBorder="1" applyProtection="1">
      <protection hidden="1"/>
    </xf>
    <xf numFmtId="167" fontId="0" fillId="3" borderId="2" xfId="0" applyNumberFormat="1" applyFill="1" applyBorder="1" applyProtection="1">
      <protection hidden="1"/>
    </xf>
    <xf numFmtId="166" fontId="0" fillId="3" borderId="10" xfId="0" applyNumberFormat="1" applyFill="1" applyBorder="1" applyProtection="1">
      <protection hidden="1"/>
    </xf>
    <xf numFmtId="167" fontId="0" fillId="3" borderId="1" xfId="0" applyNumberFormat="1" applyFill="1" applyBorder="1" applyProtection="1">
      <protection hidden="1"/>
    </xf>
    <xf numFmtId="0" fontId="0" fillId="0" borderId="18" xfId="0" applyBorder="1" applyAlignment="1" applyProtection="1">
      <alignment vertical="center" wrapText="1"/>
      <protection hidden="1"/>
    </xf>
    <xf numFmtId="166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9" fillId="0" borderId="18" xfId="0" applyFont="1" applyBorder="1" applyAlignment="1" applyProtection="1">
      <alignment horizontal="left" vertical="center" wrapText="1"/>
      <protection hidden="1"/>
    </xf>
    <xf numFmtId="0" fontId="0" fillId="7" borderId="18" xfId="0" applyFill="1" applyBorder="1" applyAlignment="1" applyProtection="1">
      <alignment vertical="center"/>
      <protection hidden="1"/>
    </xf>
    <xf numFmtId="166" fontId="0" fillId="7" borderId="2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166" fontId="0" fillId="7" borderId="3" xfId="0" applyNumberFormat="1" applyFill="1" applyBorder="1" applyProtection="1">
      <protection hidden="1"/>
    </xf>
    <xf numFmtId="166" fontId="0" fillId="7" borderId="0" xfId="0" applyNumberFormat="1" applyFill="1" applyBorder="1" applyProtection="1">
      <protection hidden="1"/>
    </xf>
    <xf numFmtId="165" fontId="0" fillId="3" borderId="2" xfId="0" applyNumberFormat="1" applyFill="1" applyBorder="1" applyProtection="1"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42"/>
  <sheetViews>
    <sheetView showGridLines="0" tabSelected="1" zoomScale="90" zoomScaleNormal="90" zoomScaleSheetLayoutView="100" workbookViewId="0">
      <selection activeCell="D15" sqref="D15"/>
    </sheetView>
  </sheetViews>
  <sheetFormatPr baseColWidth="10" defaultRowHeight="12.75" x14ac:dyDescent="0.2"/>
  <cols>
    <col min="1" max="2" width="4.140625" style="12" customWidth="1"/>
    <col min="3" max="3" width="30.140625" style="12" customWidth="1"/>
    <col min="4" max="6" width="15.85546875" style="12" customWidth="1"/>
    <col min="7" max="7" width="4" style="12" customWidth="1"/>
    <col min="8" max="8" width="15.85546875" style="12" customWidth="1"/>
    <col min="9" max="9" width="12.7109375" style="12" customWidth="1"/>
    <col min="10" max="10" width="4.28515625" style="12" customWidth="1"/>
    <col min="11" max="12" width="1.85546875" style="12" customWidth="1"/>
    <col min="13" max="13" width="0" style="12" hidden="1" customWidth="1"/>
    <col min="14" max="14" width="27.5703125" style="12" bestFit="1" customWidth="1"/>
    <col min="15" max="17" width="15.7109375" style="12" customWidth="1"/>
    <col min="18" max="16384" width="11.42578125" style="12"/>
  </cols>
  <sheetData>
    <row r="1" spans="1:13" ht="18" x14ac:dyDescent="0.25">
      <c r="B1" s="86" t="s">
        <v>69</v>
      </c>
      <c r="C1" s="87"/>
      <c r="D1" s="87"/>
      <c r="E1" s="87"/>
      <c r="F1" s="87"/>
      <c r="G1" s="87"/>
      <c r="H1" s="87"/>
      <c r="I1" s="87"/>
      <c r="J1" s="87"/>
    </row>
    <row r="2" spans="1:13" ht="18" x14ac:dyDescent="0.25">
      <c r="B2" s="88"/>
      <c r="C2" s="39"/>
      <c r="D2" s="39"/>
      <c r="E2" s="39"/>
      <c r="F2" s="39"/>
      <c r="G2" s="39"/>
      <c r="H2" s="39"/>
      <c r="I2" s="39"/>
      <c r="J2" s="39"/>
    </row>
    <row r="3" spans="1:13" ht="72" customHeight="1" x14ac:dyDescent="0.2">
      <c r="B3" s="149" t="s">
        <v>68</v>
      </c>
      <c r="C3" s="149"/>
      <c r="D3" s="149"/>
      <c r="E3" s="149"/>
      <c r="F3" s="149"/>
      <c r="G3" s="149"/>
      <c r="H3" s="149"/>
      <c r="I3" s="149"/>
      <c r="J3" s="149"/>
    </row>
    <row r="4" spans="1:13" ht="9.75" customHeight="1" x14ac:dyDescent="0.2">
      <c r="B4" s="101"/>
      <c r="C4" s="101"/>
      <c r="D4" s="101"/>
      <c r="E4" s="101"/>
      <c r="F4" s="101"/>
      <c r="G4" s="109"/>
      <c r="H4" s="101"/>
      <c r="I4" s="101"/>
      <c r="J4" s="101"/>
    </row>
    <row r="5" spans="1:13" ht="30" customHeight="1" x14ac:dyDescent="0.2">
      <c r="B5" s="150" t="s">
        <v>57</v>
      </c>
      <c r="C5" s="150"/>
      <c r="D5" s="150"/>
      <c r="E5" s="150"/>
      <c r="F5" s="150"/>
      <c r="G5" s="150"/>
      <c r="H5" s="150"/>
      <c r="I5" s="150"/>
      <c r="J5" s="150"/>
    </row>
    <row r="6" spans="1:13" ht="5.25" customHeight="1" x14ac:dyDescent="0.2">
      <c r="B6" s="102"/>
      <c r="C6" s="102"/>
      <c r="D6" s="102"/>
      <c r="E6" s="102"/>
      <c r="F6" s="102"/>
      <c r="G6" s="110"/>
    </row>
    <row r="7" spans="1:13" ht="98.25" customHeight="1" x14ac:dyDescent="0.2">
      <c r="B7" s="149" t="s">
        <v>61</v>
      </c>
      <c r="C7" s="149"/>
      <c r="D7" s="149"/>
      <c r="E7" s="149"/>
      <c r="F7" s="149"/>
      <c r="G7" s="149"/>
      <c r="H7" s="149"/>
      <c r="I7" s="149"/>
      <c r="J7" s="149"/>
      <c r="L7" s="9"/>
    </row>
    <row r="8" spans="1:13" ht="13.5" thickBot="1" x14ac:dyDescent="0.25">
      <c r="L8" s="9"/>
    </row>
    <row r="9" spans="1:13" x14ac:dyDescent="0.2">
      <c r="B9" s="35"/>
      <c r="C9" s="36"/>
      <c r="D9" s="36"/>
      <c r="E9" s="36"/>
      <c r="F9" s="36"/>
      <c r="G9" s="36"/>
      <c r="H9" s="36"/>
      <c r="I9" s="36"/>
      <c r="J9" s="37"/>
      <c r="L9" s="96"/>
    </row>
    <row r="10" spans="1:13" x14ac:dyDescent="0.2">
      <c r="A10" s="41"/>
      <c r="B10" s="42"/>
      <c r="C10" s="9"/>
      <c r="D10" s="9"/>
      <c r="E10" s="9"/>
      <c r="F10" s="9"/>
      <c r="G10" s="9"/>
      <c r="H10" s="9"/>
      <c r="I10" s="9"/>
      <c r="J10" s="40"/>
      <c r="L10" s="96"/>
    </row>
    <row r="11" spans="1:13" ht="15" x14ac:dyDescent="0.25">
      <c r="A11" s="41"/>
      <c r="B11" s="42"/>
      <c r="C11" s="151" t="s">
        <v>29</v>
      </c>
      <c r="D11" s="151"/>
      <c r="E11" s="43"/>
      <c r="F11" s="43"/>
      <c r="G11" s="43"/>
      <c r="H11" s="44" t="s">
        <v>63</v>
      </c>
      <c r="I11" s="39"/>
      <c r="J11" s="40"/>
      <c r="L11" s="9"/>
    </row>
    <row r="12" spans="1:13" ht="13.5" thickBot="1" x14ac:dyDescent="0.25">
      <c r="A12" s="45"/>
      <c r="B12" s="46"/>
      <c r="C12" s="43"/>
      <c r="D12" s="43"/>
      <c r="E12" s="43"/>
      <c r="F12" s="39"/>
      <c r="G12" s="39"/>
      <c r="H12" s="43"/>
      <c r="I12" s="39"/>
      <c r="J12" s="40"/>
      <c r="L12" s="9"/>
    </row>
    <row r="13" spans="1:13" ht="13.5" thickBot="1" x14ac:dyDescent="0.25">
      <c r="A13" s="45"/>
      <c r="B13" s="46"/>
      <c r="C13" s="43"/>
      <c r="D13" s="47" t="s">
        <v>14</v>
      </c>
      <c r="E13" s="48" t="s">
        <v>26</v>
      </c>
      <c r="G13" s="49"/>
      <c r="H13" s="50" t="s">
        <v>15</v>
      </c>
      <c r="I13" s="39"/>
      <c r="J13" s="40"/>
      <c r="M13" s="97" t="s">
        <v>25</v>
      </c>
    </row>
    <row r="14" spans="1:13" ht="13.5" thickBot="1" x14ac:dyDescent="0.25">
      <c r="A14" s="51"/>
      <c r="B14" s="52"/>
      <c r="C14" s="53" t="s">
        <v>31</v>
      </c>
      <c r="D14" s="54"/>
      <c r="E14" s="54"/>
      <c r="G14" s="54"/>
      <c r="H14" s="55"/>
      <c r="I14" s="39"/>
      <c r="J14" s="40"/>
    </row>
    <row r="15" spans="1:13" x14ac:dyDescent="0.2">
      <c r="A15" s="56"/>
      <c r="B15" s="57"/>
      <c r="C15" s="117" t="s">
        <v>34</v>
      </c>
      <c r="D15" s="103"/>
      <c r="E15" s="104"/>
      <c r="G15" s="111"/>
      <c r="H15" s="89" t="str">
        <f>IF(D15&lt;&gt;"",D15/Inputs!C6,IF(E15&lt;&gt;"",E15*1000/Inputs!G6,""))</f>
        <v/>
      </c>
      <c r="I15" s="39"/>
      <c r="J15" s="40"/>
      <c r="M15" s="98" t="str">
        <f>IF(COUNTIF($D15:$E15,"&gt;0")&gt;1,"NUR EIN FELD AUSFÜLLEN!","OK")</f>
        <v>OK</v>
      </c>
    </row>
    <row r="16" spans="1:13" x14ac:dyDescent="0.2">
      <c r="A16" s="59"/>
      <c r="B16" s="60"/>
      <c r="C16" s="117" t="s">
        <v>37</v>
      </c>
      <c r="D16" s="105"/>
      <c r="E16" s="106"/>
      <c r="G16" s="111"/>
      <c r="H16" s="90" t="str">
        <f>IF(D16&lt;&gt;"",D16/Inputs!C7,IF(E16&lt;&gt;"",E16*1000/Inputs!G7,""))</f>
        <v/>
      </c>
      <c r="I16" s="39"/>
      <c r="J16" s="40"/>
      <c r="M16" s="99" t="str">
        <f>IF(COUNTIF($D16:$E16,"&gt;0")&gt;1,"NUR EIN FELD AUSFÜLLEN!","OK")</f>
        <v>OK</v>
      </c>
    </row>
    <row r="17" spans="1:17" ht="13.5" thickBot="1" x14ac:dyDescent="0.25">
      <c r="A17" s="59"/>
      <c r="B17" s="60"/>
      <c r="C17" s="118" t="s">
        <v>38</v>
      </c>
      <c r="D17" s="107"/>
      <c r="E17" s="108"/>
      <c r="G17" s="111"/>
      <c r="H17" s="91" t="str">
        <f>IF(D17&lt;&gt;"",D17/Inputs!C8,IF(E17&lt;&gt;"",E17*1000/Inputs!G8,""))</f>
        <v/>
      </c>
      <c r="I17" s="39"/>
      <c r="J17" s="40"/>
      <c r="M17" s="100" t="str">
        <f>IF(COUNTIF($D17:$E17,"&gt;0")&gt;1,"NUR EIN FELD AUSFÜLLEN!","OK")</f>
        <v>OK</v>
      </c>
      <c r="O17" s="95"/>
    </row>
    <row r="18" spans="1:17" x14ac:dyDescent="0.2">
      <c r="A18" s="59"/>
      <c r="B18" s="60"/>
      <c r="C18" s="119" t="s">
        <v>36</v>
      </c>
      <c r="D18" s="64"/>
      <c r="E18" s="64"/>
      <c r="F18" s="64"/>
      <c r="G18" s="64"/>
      <c r="H18" s="58"/>
      <c r="I18" s="39"/>
      <c r="J18" s="40"/>
      <c r="M18" s="96"/>
    </row>
    <row r="19" spans="1:17" ht="30.75" thickBot="1" x14ac:dyDescent="0.25">
      <c r="A19" s="45"/>
      <c r="B19" s="60"/>
      <c r="C19" s="39"/>
      <c r="D19" s="39"/>
      <c r="E19" s="39"/>
      <c r="F19" s="39"/>
      <c r="G19" s="39"/>
      <c r="H19" s="39"/>
      <c r="I19" s="39"/>
      <c r="J19" s="40"/>
      <c r="N19" s="122" t="s">
        <v>42</v>
      </c>
      <c r="O19" s="121"/>
    </row>
    <row r="20" spans="1:17" ht="26.25" thickBot="1" x14ac:dyDescent="0.3">
      <c r="A20" s="45"/>
      <c r="B20" s="60"/>
      <c r="C20" s="151" t="s">
        <v>30</v>
      </c>
      <c r="D20" s="151"/>
      <c r="E20" s="58"/>
      <c r="F20" s="58"/>
      <c r="G20" s="58"/>
      <c r="H20" s="44" t="s">
        <v>64</v>
      </c>
      <c r="I20" s="39"/>
      <c r="J20" s="40"/>
      <c r="N20" s="120"/>
      <c r="O20" s="114" t="s">
        <v>40</v>
      </c>
      <c r="P20" s="114" t="s">
        <v>55</v>
      </c>
      <c r="Q20" s="115" t="s">
        <v>54</v>
      </c>
    </row>
    <row r="21" spans="1:17" ht="16.5" customHeight="1" thickBot="1" x14ac:dyDescent="0.3">
      <c r="A21" s="51"/>
      <c r="B21" s="46"/>
      <c r="C21" s="44"/>
      <c r="D21" s="58"/>
      <c r="E21" s="58"/>
      <c r="F21" s="58"/>
      <c r="G21" s="58"/>
      <c r="H21" s="44"/>
      <c r="I21" s="39"/>
      <c r="J21" s="40"/>
      <c r="N21" s="92" t="str">
        <f>C15</f>
        <v>Huile de chauffage EL*</v>
      </c>
      <c r="O21" s="125">
        <f>Inputs!C6</f>
        <v>0.83899999999999997</v>
      </c>
      <c r="P21" s="126">
        <f>Inputs!E6</f>
        <v>42.9</v>
      </c>
      <c r="Q21" s="125">
        <f>Inputs!F6</f>
        <v>11.916666666666666</v>
      </c>
    </row>
    <row r="22" spans="1:17" ht="14.25" thickBot="1" x14ac:dyDescent="0.25">
      <c r="A22" s="59"/>
      <c r="B22" s="46"/>
      <c r="C22" s="39"/>
      <c r="D22" s="47" t="s">
        <v>15</v>
      </c>
      <c r="E22" s="61" t="s">
        <v>27</v>
      </c>
      <c r="F22" s="48" t="s">
        <v>26</v>
      </c>
      <c r="G22" s="49"/>
      <c r="H22" s="61" t="s">
        <v>14</v>
      </c>
      <c r="I22" s="39"/>
      <c r="J22" s="40"/>
      <c r="M22" s="97" t="s">
        <v>25</v>
      </c>
      <c r="N22" s="93" t="str">
        <f>C16</f>
        <v>Propane liquide</v>
      </c>
      <c r="O22" s="125">
        <f>Inputs!C7</f>
        <v>0.50600000000000001</v>
      </c>
      <c r="P22" s="126">
        <f>Inputs!E7</f>
        <v>46.3</v>
      </c>
      <c r="Q22" s="125">
        <f>Inputs!F7</f>
        <v>12.861111111111111</v>
      </c>
    </row>
    <row r="23" spans="1:17" ht="13.5" thickBot="1" x14ac:dyDescent="0.25">
      <c r="A23" s="59"/>
      <c r="B23" s="52"/>
      <c r="C23" s="53" t="s">
        <v>31</v>
      </c>
      <c r="D23" s="39"/>
      <c r="E23" s="39"/>
      <c r="F23" s="39"/>
      <c r="G23" s="39"/>
      <c r="H23" s="62"/>
      <c r="I23" s="39"/>
      <c r="J23" s="40"/>
      <c r="N23" s="93" t="str">
        <f>C17</f>
        <v>Butane liquide</v>
      </c>
      <c r="O23" s="125">
        <f>Inputs!C8</f>
        <v>0.57799999999999996</v>
      </c>
      <c r="P23" s="126">
        <f>Inputs!E8</f>
        <v>45.7</v>
      </c>
      <c r="Q23" s="125">
        <f>Inputs!F8</f>
        <v>12.694444444444446</v>
      </c>
    </row>
    <row r="24" spans="1:17" x14ac:dyDescent="0.2">
      <c r="B24" s="60"/>
      <c r="C24" s="117" t="s">
        <v>33</v>
      </c>
      <c r="D24" s="129"/>
      <c r="E24" s="130"/>
      <c r="F24" s="129"/>
      <c r="G24" s="111"/>
      <c r="H24" s="89" t="str">
        <f>IF(D24&lt;&gt;"",D24*Inputs!C9,IF(F24&lt;&gt;"",F24*1000/Inputs!F9,""))</f>
        <v/>
      </c>
      <c r="I24" s="39"/>
      <c r="J24" s="40"/>
      <c r="M24" s="98" t="str">
        <f>IF(COUNTIF($D24:$F24,"&gt;0")&gt;1,"NUR EIN FELD AUSFÜLLEN!","OK")</f>
        <v>OK</v>
      </c>
      <c r="N24" s="93" t="str">
        <f>C24</f>
        <v>Huile de chauffage moyenne</v>
      </c>
      <c r="O24" s="125">
        <f>Inputs!C9</f>
        <v>0.96</v>
      </c>
      <c r="P24" s="126">
        <f>Inputs!E9</f>
        <v>41.2</v>
      </c>
      <c r="Q24" s="125">
        <f>Inputs!F9</f>
        <v>11.444444444444446</v>
      </c>
    </row>
    <row r="25" spans="1:17" ht="13.5" thickBot="1" x14ac:dyDescent="0.25">
      <c r="B25" s="60"/>
      <c r="C25" s="117" t="s">
        <v>32</v>
      </c>
      <c r="D25" s="131"/>
      <c r="E25" s="130"/>
      <c r="F25" s="132"/>
      <c r="G25" s="111"/>
      <c r="H25" s="90" t="str">
        <f>IF(D25&lt;&gt;"",D25*Inputs!C10,IF(F25&lt;&gt;"",F25*1000/Inputs!F10,""))</f>
        <v/>
      </c>
      <c r="I25" s="39"/>
      <c r="J25" s="40"/>
      <c r="M25" s="99" t="str">
        <f>IF(COUNTIF($D25:$F25,"&gt;0")&gt;1,"NUR EIN FELD AUSFÜLLEN!","OK")</f>
        <v>OK</v>
      </c>
      <c r="N25" s="94" t="str">
        <f>C25</f>
        <v>Huile de chauffage lourde</v>
      </c>
      <c r="O25" s="127">
        <f>Inputs!C10</f>
        <v>0.96</v>
      </c>
      <c r="P25" s="128">
        <f>Inputs!E10</f>
        <v>41.2</v>
      </c>
      <c r="Q25" s="127">
        <f>Inputs!F10</f>
        <v>11.444444444444446</v>
      </c>
    </row>
    <row r="26" spans="1:17" ht="15" thickBot="1" x14ac:dyDescent="0.3">
      <c r="B26" s="38"/>
      <c r="C26" s="118" t="s">
        <v>39</v>
      </c>
      <c r="D26" s="130"/>
      <c r="E26" s="133"/>
      <c r="F26" s="131"/>
      <c r="G26" s="111"/>
      <c r="H26" s="91" t="str">
        <f>IF(D26&lt;&gt;"",D26*Inputs!C11,IF(E26&lt;&gt;"",E26*Inputs!D11,IF(F26&lt;&gt;"",F26*1000/Inputs!L11,"")))</f>
        <v/>
      </c>
      <c r="I26" s="39"/>
      <c r="J26" s="40"/>
      <c r="M26" s="100" t="str">
        <f>IF(COUNTIF($D26:$F26,"&gt;0")&gt;1,"NUR EIN FELD AUSFÜLLEN!","OK")</f>
        <v>OK</v>
      </c>
    </row>
    <row r="27" spans="1:17" ht="33" customHeight="1" thickBot="1" x14ac:dyDescent="0.25">
      <c r="B27" s="38"/>
      <c r="C27" s="119" t="s">
        <v>35</v>
      </c>
      <c r="D27" s="39"/>
      <c r="E27" s="39"/>
      <c r="F27" s="39"/>
      <c r="G27" s="39"/>
      <c r="H27" s="39"/>
      <c r="I27" s="39"/>
      <c r="J27" s="40"/>
      <c r="N27" s="39"/>
      <c r="O27" s="115" t="s">
        <v>41</v>
      </c>
      <c r="P27" s="115" t="s">
        <v>56</v>
      </c>
      <c r="Q27" s="115" t="s">
        <v>62</v>
      </c>
    </row>
    <row r="28" spans="1:17" ht="15.75" customHeight="1" thickBot="1" x14ac:dyDescent="0.25">
      <c r="B28" s="5"/>
      <c r="C28" s="6"/>
      <c r="D28" s="6"/>
      <c r="E28" s="6"/>
      <c r="F28" s="6"/>
      <c r="G28" s="6"/>
      <c r="H28" s="6"/>
      <c r="I28" s="6"/>
      <c r="J28" s="63"/>
      <c r="N28" s="116" t="str">
        <f>C26</f>
        <v>Gaz naturel gazeux (Hs)**</v>
      </c>
      <c r="O28" s="127">
        <f>Inputs!D11</f>
        <v>0.77100000000000002</v>
      </c>
      <c r="P28" s="127">
        <f>Inputs!I11</f>
        <v>41.396000000000001</v>
      </c>
      <c r="Q28" s="127">
        <f>Inputs!J11</f>
        <v>11.499000000000001</v>
      </c>
    </row>
    <row r="34" spans="6:7" ht="50.25" customHeight="1" x14ac:dyDescent="0.2">
      <c r="G34" s="109"/>
    </row>
    <row r="35" spans="6:7" x14ac:dyDescent="0.2">
      <c r="G35" s="112"/>
    </row>
    <row r="36" spans="6:7" x14ac:dyDescent="0.2">
      <c r="G36" s="113"/>
    </row>
    <row r="37" spans="6:7" x14ac:dyDescent="0.2">
      <c r="G37" s="113"/>
    </row>
    <row r="38" spans="6:7" x14ac:dyDescent="0.2">
      <c r="G38" s="113"/>
    </row>
    <row r="39" spans="6:7" x14ac:dyDescent="0.2">
      <c r="G39" s="113"/>
    </row>
    <row r="40" spans="6:7" x14ac:dyDescent="0.2">
      <c r="G40" s="113"/>
    </row>
    <row r="42" spans="6:7" x14ac:dyDescent="0.2">
      <c r="F42" s="109"/>
    </row>
  </sheetData>
  <sheetProtection algorithmName="SHA-512" hashValue="VuBGhov6fsZy6azN2MzDKGSiwYz+6jR1dsIVnxnPU2jaEVFk6HAPLZX47mHZY4kXojVOFrVl2gufSAKuUi+K1Q==" saltValue="G3hjGwM1GPoGS8q5EyitZw==" spinCount="100000" sheet="1" objects="1" scenarios="1" selectLockedCells="1"/>
  <mergeCells count="5">
    <mergeCell ref="B3:J3"/>
    <mergeCell ref="B5:J5"/>
    <mergeCell ref="C20:D20"/>
    <mergeCell ref="C11:D11"/>
    <mergeCell ref="B7:J7"/>
  </mergeCells>
  <phoneticPr fontId="3" type="noConversion"/>
  <printOptions verticalCentered="1"/>
  <pageMargins left="0.25" right="0.25" top="0.75" bottom="0.75" header="0.3" footer="0.3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2:L49"/>
  <sheetViews>
    <sheetView showGridLines="0" zoomScale="85" workbookViewId="0">
      <selection activeCell="J14" sqref="J14"/>
    </sheetView>
  </sheetViews>
  <sheetFormatPr baseColWidth="10" defaultRowHeight="12.75" x14ac:dyDescent="0.2"/>
  <cols>
    <col min="1" max="1" width="2.140625" style="2" customWidth="1"/>
    <col min="2" max="2" width="22" style="3" customWidth="1"/>
    <col min="3" max="3" width="17.85546875" style="2" bestFit="1" customWidth="1"/>
    <col min="4" max="4" width="14.42578125" style="2" bestFit="1" customWidth="1"/>
    <col min="5" max="5" width="17.85546875" style="2" bestFit="1" customWidth="1"/>
    <col min="6" max="6" width="18.28515625" style="2" bestFit="1" customWidth="1"/>
    <col min="7" max="7" width="16.42578125" style="2" bestFit="1" customWidth="1"/>
    <col min="8" max="9" width="18.42578125" style="2" customWidth="1"/>
    <col min="10" max="10" width="20.42578125" style="2" bestFit="1" customWidth="1"/>
    <col min="11" max="11" width="18.5703125" style="2" bestFit="1" customWidth="1"/>
    <col min="12" max="12" width="20" style="2" bestFit="1" customWidth="1"/>
    <col min="13" max="13" width="2.140625" style="2" customWidth="1"/>
    <col min="14" max="16" width="11.42578125" style="2"/>
    <col min="17" max="17" width="1.85546875" style="2" customWidth="1"/>
    <col min="18" max="16384" width="11.42578125" style="2"/>
  </cols>
  <sheetData>
    <row r="2" spans="2:12" ht="15.75" x14ac:dyDescent="0.25">
      <c r="B2" s="1" t="s">
        <v>65</v>
      </c>
    </row>
    <row r="3" spans="2:12" ht="13.5" thickBot="1" x14ac:dyDescent="0.25"/>
    <row r="4" spans="2:12" s="4" customFormat="1" ht="25.5" x14ac:dyDescent="0.2">
      <c r="C4" s="66" t="s">
        <v>40</v>
      </c>
      <c r="D4" s="67" t="s">
        <v>43</v>
      </c>
      <c r="E4" s="73" t="s">
        <v>48</v>
      </c>
      <c r="F4" s="73" t="s">
        <v>49</v>
      </c>
      <c r="G4" s="73" t="s">
        <v>50</v>
      </c>
      <c r="H4" s="73" t="s">
        <v>51</v>
      </c>
      <c r="I4" s="67" t="s">
        <v>44</v>
      </c>
      <c r="J4" s="67" t="s">
        <v>45</v>
      </c>
      <c r="K4" s="67" t="s">
        <v>46</v>
      </c>
      <c r="L4" s="70" t="s">
        <v>47</v>
      </c>
    </row>
    <row r="5" spans="2:12" ht="13.5" thickBot="1" x14ac:dyDescent="0.25">
      <c r="C5" s="68"/>
      <c r="D5" s="69"/>
      <c r="E5" s="74" t="s">
        <v>53</v>
      </c>
      <c r="F5" s="74" t="s">
        <v>53</v>
      </c>
      <c r="G5" s="74" t="s">
        <v>53</v>
      </c>
      <c r="H5" s="74" t="s">
        <v>53</v>
      </c>
      <c r="I5" s="71" t="s">
        <v>52</v>
      </c>
      <c r="J5" s="71" t="s">
        <v>52</v>
      </c>
      <c r="K5" s="71" t="s">
        <v>52</v>
      </c>
      <c r="L5" s="72" t="s">
        <v>52</v>
      </c>
    </row>
    <row r="6" spans="2:12" x14ac:dyDescent="0.2">
      <c r="B6" s="124" t="s">
        <v>6</v>
      </c>
      <c r="C6" s="146">
        <v>0.83899999999999997</v>
      </c>
      <c r="D6" s="76" t="s">
        <v>13</v>
      </c>
      <c r="E6" s="145">
        <v>42.9</v>
      </c>
      <c r="F6" s="134">
        <f t="shared" ref="F6:F11" si="0">E6*$E$26</f>
        <v>11.916666666666666</v>
      </c>
      <c r="G6" s="11">
        <f>F6*C6</f>
        <v>9.9980833333333319</v>
      </c>
      <c r="H6" s="11">
        <f>F6*C6*1000</f>
        <v>9998.0833333333321</v>
      </c>
      <c r="I6" s="77"/>
      <c r="J6" s="77" t="s">
        <v>13</v>
      </c>
      <c r="K6" s="77"/>
      <c r="L6" s="78"/>
    </row>
    <row r="7" spans="2:12" x14ac:dyDescent="0.2">
      <c r="B7" s="10" t="s">
        <v>9</v>
      </c>
      <c r="C7" s="146">
        <v>0.50600000000000001</v>
      </c>
      <c r="D7" s="76" t="s">
        <v>13</v>
      </c>
      <c r="E7" s="145">
        <v>46.3</v>
      </c>
      <c r="F7" s="134">
        <f t="shared" si="0"/>
        <v>12.861111111111111</v>
      </c>
      <c r="G7" s="11">
        <f>F7*C7</f>
        <v>6.5077222222222222</v>
      </c>
      <c r="H7" s="11">
        <f>F7*C7*1000</f>
        <v>6507.7222222222226</v>
      </c>
      <c r="I7" s="77"/>
      <c r="J7" s="77" t="s">
        <v>13</v>
      </c>
      <c r="K7" s="77"/>
      <c r="L7" s="78"/>
    </row>
    <row r="8" spans="2:12" x14ac:dyDescent="0.2">
      <c r="B8" s="10" t="s">
        <v>10</v>
      </c>
      <c r="C8" s="146">
        <v>0.57799999999999996</v>
      </c>
      <c r="D8" s="76" t="s">
        <v>13</v>
      </c>
      <c r="E8" s="145">
        <v>45.7</v>
      </c>
      <c r="F8" s="134">
        <f t="shared" si="0"/>
        <v>12.694444444444446</v>
      </c>
      <c r="G8" s="11">
        <f>F8*C8</f>
        <v>7.3373888888888894</v>
      </c>
      <c r="H8" s="11">
        <f>F8*C8*1000</f>
        <v>7337.3888888888896</v>
      </c>
      <c r="I8" s="77"/>
      <c r="J8" s="77" t="s">
        <v>13</v>
      </c>
      <c r="K8" s="77"/>
      <c r="L8" s="78"/>
    </row>
    <row r="9" spans="2:12" s="12" customFormat="1" x14ac:dyDescent="0.2">
      <c r="B9" s="10" t="s">
        <v>7</v>
      </c>
      <c r="C9" s="146">
        <v>0.96</v>
      </c>
      <c r="D9" s="76" t="s">
        <v>13</v>
      </c>
      <c r="E9" s="145">
        <v>41.2</v>
      </c>
      <c r="F9" s="134">
        <f t="shared" si="0"/>
        <v>11.444444444444446</v>
      </c>
      <c r="G9" s="11">
        <f>F9*C9</f>
        <v>10.986666666666668</v>
      </c>
      <c r="H9" s="11">
        <f>F9*C9*1000</f>
        <v>10986.666666666668</v>
      </c>
      <c r="I9" s="77"/>
      <c r="J9" s="77" t="s">
        <v>13</v>
      </c>
      <c r="K9" s="77"/>
      <c r="L9" s="78"/>
    </row>
    <row r="10" spans="2:12" x14ac:dyDescent="0.2">
      <c r="B10" s="10" t="s">
        <v>5</v>
      </c>
      <c r="C10" s="146">
        <v>0.96</v>
      </c>
      <c r="D10" s="76" t="s">
        <v>13</v>
      </c>
      <c r="E10" s="145">
        <v>41.2</v>
      </c>
      <c r="F10" s="134">
        <f t="shared" si="0"/>
        <v>11.444444444444446</v>
      </c>
      <c r="G10" s="11">
        <f>F10*C10</f>
        <v>10.986666666666668</v>
      </c>
      <c r="H10" s="11">
        <f>F10*C10*1000</f>
        <v>10986.666666666668</v>
      </c>
      <c r="I10" s="77"/>
      <c r="J10" s="77" t="s">
        <v>13</v>
      </c>
      <c r="K10" s="77"/>
      <c r="L10" s="78"/>
    </row>
    <row r="11" spans="2:12" ht="13.5" thickBot="1" x14ac:dyDescent="0.25">
      <c r="B11" s="13" t="s">
        <v>8</v>
      </c>
      <c r="C11" s="138">
        <f>D11/1000</f>
        <v>7.7099999999999998E-4</v>
      </c>
      <c r="D11" s="144">
        <v>0.77100000000000002</v>
      </c>
      <c r="E11" s="148">
        <f>ROUND(((I13/D11)*0.9),1)</f>
        <v>48.3</v>
      </c>
      <c r="F11" s="135">
        <f t="shared" si="0"/>
        <v>13.416666666666666</v>
      </c>
      <c r="G11" s="136">
        <f>F11*D11/1000</f>
        <v>1.0344250000000001E-2</v>
      </c>
      <c r="H11" s="135">
        <f>F11*D11</f>
        <v>10.344250000000001</v>
      </c>
      <c r="I11" s="135">
        <f>I13</f>
        <v>41.396000000000001</v>
      </c>
      <c r="J11" s="135">
        <f>ROUND(I11*E26,3)</f>
        <v>11.499000000000001</v>
      </c>
      <c r="K11" s="136">
        <f>J11/1000</f>
        <v>1.1499000000000001E-2</v>
      </c>
      <c r="L11" s="137">
        <f>J11/D11</f>
        <v>14.914396887159533</v>
      </c>
    </row>
    <row r="12" spans="2:12" x14ac:dyDescent="0.2">
      <c r="B12" s="14"/>
      <c r="H12" s="65"/>
      <c r="I12" s="65"/>
    </row>
    <row r="13" spans="2:12" ht="38.25" x14ac:dyDescent="0.2">
      <c r="B13" s="14"/>
      <c r="H13" s="139" t="s">
        <v>66</v>
      </c>
      <c r="I13" s="140">
        <f>ROUND(J14/E26,3)</f>
        <v>41.396000000000001</v>
      </c>
      <c r="J13" s="141"/>
    </row>
    <row r="14" spans="2:12" ht="38.25" x14ac:dyDescent="0.2">
      <c r="B14" s="14"/>
      <c r="H14" s="141"/>
      <c r="I14" s="142" t="s">
        <v>67</v>
      </c>
      <c r="J14" s="143">
        <v>11.499000000000001</v>
      </c>
    </row>
    <row r="15" spans="2:12" x14ac:dyDescent="0.2">
      <c r="B15" s="14"/>
      <c r="J15" s="123" t="s">
        <v>58</v>
      </c>
    </row>
    <row r="16" spans="2:12" x14ac:dyDescent="0.2">
      <c r="B16" s="14"/>
    </row>
    <row r="17" spans="2:10" x14ac:dyDescent="0.2">
      <c r="B17" s="14"/>
      <c r="J17" s="2" t="s">
        <v>59</v>
      </c>
    </row>
    <row r="18" spans="2:10" x14ac:dyDescent="0.2">
      <c r="B18" s="14"/>
      <c r="J18" s="2" t="s">
        <v>60</v>
      </c>
    </row>
    <row r="19" spans="2:10" x14ac:dyDescent="0.2">
      <c r="B19" s="14"/>
    </row>
    <row r="20" spans="2:10" x14ac:dyDescent="0.2">
      <c r="B20" s="14"/>
    </row>
    <row r="21" spans="2:10" ht="13.5" thickBot="1" x14ac:dyDescent="0.25">
      <c r="B21" s="14"/>
    </row>
    <row r="22" spans="2:10" ht="13.5" thickBot="1" x14ac:dyDescent="0.25">
      <c r="B22" s="147" t="s">
        <v>16</v>
      </c>
      <c r="D22" s="15" t="s">
        <v>1</v>
      </c>
      <c r="E22" s="16" t="s">
        <v>3</v>
      </c>
    </row>
    <row r="23" spans="2:10" ht="13.5" thickBot="1" x14ac:dyDescent="0.25">
      <c r="B23" s="11" t="s">
        <v>17</v>
      </c>
      <c r="D23" s="17">
        <v>1</v>
      </c>
      <c r="E23" s="18">
        <v>3.6</v>
      </c>
    </row>
    <row r="24" spans="2:10" ht="13.5" thickBot="1" x14ac:dyDescent="0.25">
      <c r="B24" s="14"/>
    </row>
    <row r="25" spans="2:10" ht="13.5" thickBot="1" x14ac:dyDescent="0.25">
      <c r="B25" s="14"/>
      <c r="D25" s="19" t="s">
        <v>3</v>
      </c>
      <c r="E25" s="20" t="s">
        <v>1</v>
      </c>
      <c r="F25" s="20" t="s">
        <v>28</v>
      </c>
    </row>
    <row r="26" spans="2:10" ht="13.5" thickBot="1" x14ac:dyDescent="0.25">
      <c r="B26" s="14"/>
      <c r="D26" s="21">
        <v>1</v>
      </c>
      <c r="E26" s="22">
        <f>1/3.6</f>
        <v>0.27777777777777779</v>
      </c>
      <c r="F26" s="22">
        <f>E26/1000</f>
        <v>2.7777777777777778E-4</v>
      </c>
    </row>
    <row r="27" spans="2:10" ht="13.5" thickBot="1" x14ac:dyDescent="0.25">
      <c r="B27" s="14"/>
    </row>
    <row r="28" spans="2:10" ht="15" thickBot="1" x14ac:dyDescent="0.25">
      <c r="B28" s="14"/>
      <c r="D28" s="23" t="s">
        <v>2</v>
      </c>
      <c r="E28" s="24" t="s">
        <v>11</v>
      </c>
      <c r="F28" s="25" t="s">
        <v>0</v>
      </c>
    </row>
    <row r="29" spans="2:10" x14ac:dyDescent="0.2">
      <c r="B29" s="14"/>
      <c r="D29" s="26"/>
      <c r="E29" s="27"/>
      <c r="F29" s="28"/>
    </row>
    <row r="30" spans="2:10" x14ac:dyDescent="0.2">
      <c r="B30" s="14"/>
      <c r="D30" s="29">
        <f>1/1000</f>
        <v>1E-3</v>
      </c>
      <c r="E30" s="30">
        <v>1</v>
      </c>
      <c r="F30" s="31">
        <v>1</v>
      </c>
    </row>
    <row r="31" spans="2:10" ht="13.5" thickBot="1" x14ac:dyDescent="0.25">
      <c r="B31" s="14"/>
      <c r="D31" s="32">
        <v>1</v>
      </c>
      <c r="E31" s="33">
        <v>1000</v>
      </c>
      <c r="F31" s="34">
        <v>1000</v>
      </c>
    </row>
    <row r="32" spans="2:10" ht="13.5" thickBot="1" x14ac:dyDescent="0.25">
      <c r="B32" s="14"/>
    </row>
    <row r="33" spans="2:10" ht="13.5" thickBot="1" x14ac:dyDescent="0.25">
      <c r="B33" s="14"/>
      <c r="D33" s="23" t="s">
        <v>12</v>
      </c>
      <c r="E33" s="25" t="s">
        <v>4</v>
      </c>
    </row>
    <row r="34" spans="2:10" x14ac:dyDescent="0.2">
      <c r="B34" s="14"/>
      <c r="D34" s="26"/>
      <c r="E34" s="28"/>
    </row>
    <row r="35" spans="2:10" ht="13.5" thickBot="1" x14ac:dyDescent="0.25">
      <c r="B35" s="14"/>
      <c r="D35" s="32">
        <v>1</v>
      </c>
      <c r="E35" s="34">
        <v>1</v>
      </c>
    </row>
    <row r="36" spans="2:10" x14ac:dyDescent="0.2">
      <c r="B36" s="14"/>
      <c r="J36" s="65"/>
    </row>
    <row r="37" spans="2:10" x14ac:dyDescent="0.2">
      <c r="B37" s="14"/>
      <c r="J37" s="65"/>
    </row>
    <row r="38" spans="2:10" ht="13.5" thickBot="1" x14ac:dyDescent="0.25"/>
    <row r="39" spans="2:10" ht="16.5" thickBot="1" x14ac:dyDescent="0.3">
      <c r="D39" s="85" t="s">
        <v>22</v>
      </c>
      <c r="E39" s="84"/>
      <c r="F39" s="18"/>
    </row>
    <row r="40" spans="2:10" x14ac:dyDescent="0.2">
      <c r="D40" s="79"/>
      <c r="E40" s="80"/>
      <c r="F40" s="81"/>
    </row>
    <row r="41" spans="2:10" ht="15" x14ac:dyDescent="0.2">
      <c r="D41" s="7"/>
      <c r="E41" s="82" t="s">
        <v>18</v>
      </c>
      <c r="F41" s="75"/>
    </row>
    <row r="42" spans="2:10" ht="15" x14ac:dyDescent="0.2">
      <c r="D42" s="7"/>
      <c r="E42" s="82" t="s">
        <v>19</v>
      </c>
      <c r="F42" s="75"/>
    </row>
    <row r="43" spans="2:10" x14ac:dyDescent="0.2">
      <c r="D43" s="7"/>
      <c r="E43" s="8"/>
      <c r="F43" s="75"/>
    </row>
    <row r="44" spans="2:10" ht="15" x14ac:dyDescent="0.2">
      <c r="D44" s="7"/>
      <c r="E44" s="82" t="s">
        <v>20</v>
      </c>
      <c r="F44" s="75"/>
    </row>
    <row r="45" spans="2:10" ht="15" x14ac:dyDescent="0.2">
      <c r="D45" s="7"/>
      <c r="E45" s="82" t="s">
        <v>21</v>
      </c>
      <c r="F45" s="75"/>
    </row>
    <row r="46" spans="2:10" x14ac:dyDescent="0.2">
      <c r="D46" s="7"/>
      <c r="E46" s="8"/>
      <c r="F46" s="75"/>
    </row>
    <row r="47" spans="2:10" ht="15" x14ac:dyDescent="0.2">
      <c r="D47" s="7"/>
      <c r="E47" s="82" t="s">
        <v>23</v>
      </c>
      <c r="F47" s="75"/>
    </row>
    <row r="48" spans="2:10" ht="15" x14ac:dyDescent="0.2">
      <c r="D48" s="7"/>
      <c r="E48" s="82" t="s">
        <v>24</v>
      </c>
      <c r="F48" s="75"/>
    </row>
    <row r="49" spans="4:6" ht="13.5" thickBot="1" x14ac:dyDescent="0.25">
      <c r="D49" s="21"/>
      <c r="E49" s="83"/>
      <c r="F49" s="2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22</vt:i4>
      </vt:variant>
    </vt:vector>
  </HeadingPairs>
  <TitlesOfParts>
    <vt:vector size="24" baseType="lpstr">
      <vt:lpstr>Outil de conversion</vt:lpstr>
      <vt:lpstr>Inputs</vt:lpstr>
      <vt:lpstr>Butan_kg</vt:lpstr>
      <vt:lpstr>Butan_l</vt:lpstr>
      <vt:lpstr>Butan_MWh</vt:lpstr>
      <vt:lpstr>'Outil de conversion'!Druckbereich</vt:lpstr>
      <vt:lpstr>Erdgas_kg</vt:lpstr>
      <vt:lpstr>Erdgas_kWh</vt:lpstr>
      <vt:lpstr>Erdgas_l</vt:lpstr>
      <vt:lpstr>Erdgas_MWh</vt:lpstr>
      <vt:lpstr>HeizEL_kg</vt:lpstr>
      <vt:lpstr>HeizEL_l</vt:lpstr>
      <vt:lpstr>HeizEL_MWh</vt:lpstr>
      <vt:lpstr>HeizM_kg</vt:lpstr>
      <vt:lpstr>HeizM_kWh</vt:lpstr>
      <vt:lpstr>HeizM_l</vt:lpstr>
      <vt:lpstr>HeizM_MWh</vt:lpstr>
      <vt:lpstr>HeizS_kg</vt:lpstr>
      <vt:lpstr>HeizS_kWh</vt:lpstr>
      <vt:lpstr>HeizS_l</vt:lpstr>
      <vt:lpstr>HeizS_MWh</vt:lpstr>
      <vt:lpstr>Propan_kg</vt:lpstr>
      <vt:lpstr>Propan_l</vt:lpstr>
      <vt:lpstr>Propan_MWh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Stolz Manuel EZV</dc:creator>
  <cp:lastModifiedBy>von Riedmatten Caroline BAZG</cp:lastModifiedBy>
  <cp:lastPrinted>2016-12-13T09:08:57Z</cp:lastPrinted>
  <dcterms:created xsi:type="dcterms:W3CDTF">1996-10-14T23:33:28Z</dcterms:created>
  <dcterms:modified xsi:type="dcterms:W3CDTF">2023-11-01T07:48:56Z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COO.2002.100.7.7783376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